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ontraloria dtal gua\Desktop\doc publicar RF\PUB JULIO\"/>
    </mc:Choice>
  </mc:AlternateContent>
  <xr:revisionPtr revIDLastSave="0" documentId="8_{F7176972-08CD-4804-8ED8-C2C0231EE676}" xr6:coauthVersionLast="45" xr6:coauthVersionMax="45" xr10:uidLastSave="{00000000-0000-0000-0000-000000000000}"/>
  <bookViews>
    <workbookView xWindow="2340" yWindow="2340" windowWidth="15375" windowHeight="7875" xr2:uid="{52C7D649-8D71-4BF4-BBFE-1D144DBF467C}"/>
  </bookViews>
  <sheets>
    <sheet name="MAYO 22" sheetId="3" r:id="rId1"/>
    <sheet name="Hoja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2" i="3" l="1"/>
  <c r="D62" i="3"/>
  <c r="O61" i="3"/>
  <c r="R61" i="3" s="1"/>
  <c r="N61" i="3"/>
  <c r="M61" i="3"/>
  <c r="I61" i="3"/>
  <c r="P61" i="3" s="1"/>
  <c r="Q61" i="3" s="1"/>
  <c r="L58" i="3"/>
  <c r="O58" i="3" s="1"/>
  <c r="I58" i="3"/>
  <c r="O57" i="3"/>
  <c r="R57" i="3" s="1"/>
  <c r="N57" i="3"/>
  <c r="I57" i="3"/>
  <c r="M57" i="3" s="1"/>
  <c r="L53" i="3"/>
  <c r="L51" i="3"/>
  <c r="L50" i="3"/>
  <c r="O50" i="3" s="1"/>
  <c r="R50" i="3" s="1"/>
  <c r="I50" i="3"/>
  <c r="O49" i="3"/>
  <c r="R49" i="3" s="1"/>
  <c r="N49" i="3"/>
  <c r="M49" i="3"/>
  <c r="I49" i="3"/>
  <c r="P49" i="3" s="1"/>
  <c r="Q49" i="3" s="1"/>
  <c r="L48" i="3"/>
  <c r="O48" i="3" s="1"/>
  <c r="O47" i="3"/>
  <c r="N47" i="3"/>
  <c r="N46" i="3"/>
  <c r="L46" i="3"/>
  <c r="O46" i="3" s="1"/>
  <c r="L45" i="3"/>
  <c r="O45" i="3" s="1"/>
  <c r="R45" i="3" s="1"/>
  <c r="I45" i="3"/>
  <c r="L44" i="3"/>
  <c r="L40" i="3"/>
  <c r="O40" i="3" s="1"/>
  <c r="R40" i="3" s="1"/>
  <c r="I40" i="3"/>
  <c r="L36" i="3"/>
  <c r="L33" i="3"/>
  <c r="L31" i="3" s="1"/>
  <c r="I31" i="3"/>
  <c r="O24" i="3"/>
  <c r="R24" i="3" s="1"/>
  <c r="N24" i="3"/>
  <c r="M24" i="3" s="1"/>
  <c r="L24" i="3"/>
  <c r="L62" i="3" s="1"/>
  <c r="I24" i="3"/>
  <c r="P24" i="3" s="1"/>
  <c r="Q24" i="3" s="1"/>
  <c r="O23" i="3"/>
  <c r="R23" i="3" s="1"/>
  <c r="N23" i="3"/>
  <c r="M23" i="3" s="1"/>
  <c r="I23" i="3"/>
  <c r="P23" i="3" s="1"/>
  <c r="Q23" i="3" s="1"/>
  <c r="R22" i="3"/>
  <c r="O22" i="3"/>
  <c r="N22" i="3"/>
  <c r="M22" i="3" s="1"/>
  <c r="I22" i="3"/>
  <c r="P22" i="3" s="1"/>
  <c r="Q22" i="3" s="1"/>
  <c r="R21" i="3"/>
  <c r="O21" i="3"/>
  <c r="N21" i="3"/>
  <c r="M21" i="3"/>
  <c r="I21" i="3"/>
  <c r="P21" i="3" s="1"/>
  <c r="Q21" i="3" s="1"/>
  <c r="O20" i="3"/>
  <c r="R20" i="3" s="1"/>
  <c r="N20" i="3"/>
  <c r="I20" i="3"/>
  <c r="M20" i="3" s="1"/>
  <c r="O19" i="3"/>
  <c r="R19" i="3" s="1"/>
  <c r="N19" i="3"/>
  <c r="M19" i="3" s="1"/>
  <c r="I19" i="3"/>
  <c r="P19" i="3" s="1"/>
  <c r="Q19" i="3" s="1"/>
  <c r="R18" i="3"/>
  <c r="O18" i="3"/>
  <c r="N18" i="3"/>
  <c r="M18" i="3" s="1"/>
  <c r="I18" i="3"/>
  <c r="P18" i="3" s="1"/>
  <c r="Q18" i="3" s="1"/>
  <c r="R17" i="3"/>
  <c r="O17" i="3"/>
  <c r="N17" i="3"/>
  <c r="M17" i="3"/>
  <c r="I17" i="3"/>
  <c r="P17" i="3" s="1"/>
  <c r="Q17" i="3" s="1"/>
  <c r="O16" i="3"/>
  <c r="R16" i="3" s="1"/>
  <c r="N16" i="3"/>
  <c r="I16" i="3"/>
  <c r="M16" i="3" s="1"/>
  <c r="O15" i="3"/>
  <c r="R15" i="3" s="1"/>
  <c r="N15" i="3"/>
  <c r="M15" i="3" s="1"/>
  <c r="I15" i="3"/>
  <c r="P15" i="3" s="1"/>
  <c r="Q15" i="3" s="1"/>
  <c r="R14" i="3"/>
  <c r="O14" i="3"/>
  <c r="N14" i="3"/>
  <c r="M14" i="3" s="1"/>
  <c r="I14" i="3"/>
  <c r="P14" i="3" s="1"/>
  <c r="Q14" i="3" s="1"/>
  <c r="R13" i="3"/>
  <c r="O13" i="3"/>
  <c r="N13" i="3"/>
  <c r="M13" i="3"/>
  <c r="I13" i="3"/>
  <c r="P13" i="3" s="1"/>
  <c r="Q13" i="3" s="1"/>
  <c r="O12" i="3"/>
  <c r="R12" i="3" s="1"/>
  <c r="N12" i="3"/>
  <c r="I12" i="3"/>
  <c r="P12" i="3" s="1"/>
  <c r="Q12" i="3" s="1"/>
  <c r="O11" i="3"/>
  <c r="R11" i="3" s="1"/>
  <c r="N11" i="3"/>
  <c r="M11" i="3" s="1"/>
  <c r="I11" i="3"/>
  <c r="P11" i="3" s="1"/>
  <c r="Q11" i="3" s="1"/>
  <c r="R10" i="3"/>
  <c r="O10" i="3"/>
  <c r="N10" i="3"/>
  <c r="M10" i="3" s="1"/>
  <c r="I10" i="3"/>
  <c r="P10" i="3" s="1"/>
  <c r="Q10" i="3" s="1"/>
  <c r="R9" i="3"/>
  <c r="O9" i="3"/>
  <c r="N9" i="3"/>
  <c r="M9" i="3"/>
  <c r="I9" i="3"/>
  <c r="P9" i="3" s="1"/>
  <c r="Q9" i="3" s="1"/>
  <c r="O8" i="3"/>
  <c r="R8" i="3" s="1"/>
  <c r="N8" i="3"/>
  <c r="I8" i="3"/>
  <c r="P8" i="3" s="1"/>
  <c r="Q8" i="3" s="1"/>
  <c r="O7" i="3"/>
  <c r="R7" i="3" s="1"/>
  <c r="N7" i="3"/>
  <c r="M7" i="3" s="1"/>
  <c r="I7" i="3"/>
  <c r="I62" i="3" s="1"/>
  <c r="N31" i="3" l="1"/>
  <c r="M31" i="3" s="1"/>
  <c r="O31" i="3"/>
  <c r="R31" i="3" s="1"/>
  <c r="R58" i="3"/>
  <c r="R62" i="3" s="1"/>
  <c r="P16" i="3"/>
  <c r="Q16" i="3" s="1"/>
  <c r="P20" i="3"/>
  <c r="Q20" i="3" s="1"/>
  <c r="P57" i="3"/>
  <c r="Q57" i="3" s="1"/>
  <c r="P7" i="3"/>
  <c r="Q7" i="3" s="1"/>
  <c r="M12" i="3"/>
  <c r="N40" i="3"/>
  <c r="N48" i="3"/>
  <c r="N50" i="3"/>
  <c r="M8" i="3"/>
  <c r="N45" i="3"/>
  <c r="N58" i="3"/>
  <c r="N62" i="3" l="1"/>
  <c r="M62" i="3" s="1"/>
  <c r="M58" i="3"/>
  <c r="P58" i="3"/>
  <c r="P45" i="3"/>
  <c r="Q45" i="3" s="1"/>
  <c r="M45" i="3"/>
  <c r="P40" i="3"/>
  <c r="Q40" i="3" s="1"/>
  <c r="M40" i="3"/>
  <c r="P50" i="3"/>
  <c r="Q50" i="3" s="1"/>
  <c r="M50" i="3"/>
  <c r="O62" i="3"/>
  <c r="P31" i="3"/>
  <c r="Q31" i="3" s="1"/>
  <c r="P62" i="3" l="1"/>
  <c r="Q62" i="3" s="1"/>
  <c r="Q5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 authorId="0" shapeId="0" xr:uid="{F603648D-693B-4D95-A582-8923DAFA7733}">
      <text>
        <r>
          <rPr>
            <b/>
            <sz val="9"/>
            <color indexed="81"/>
            <rFont val="Tahoma"/>
            <family val="2"/>
          </rPr>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r>
      </text>
    </comment>
    <comment ref="B15" authorId="0" shapeId="0" xr:uid="{45BBF218-148A-4E56-B7DD-9FF4ED3C2A3E}">
      <text>
        <r>
          <rPr>
            <b/>
            <sz val="9"/>
            <color indexed="81"/>
            <rFont val="Tahoma"/>
            <family val="2"/>
          </rPr>
          <t>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r>
        <r>
          <rPr>
            <sz val="9"/>
            <color indexed="81"/>
            <rFont val="Tahoma"/>
            <family val="2"/>
          </rPr>
          <t xml:space="preserve">
</t>
        </r>
      </text>
    </comment>
  </commentList>
</comments>
</file>

<file path=xl/sharedStrings.xml><?xml version="1.0" encoding="utf-8"?>
<sst xmlns="http://schemas.openxmlformats.org/spreadsheetml/2006/main" count="176" uniqueCount="116">
  <si>
    <t>EJECUCIÓN PRESUPUESTAL DE EGRESOS</t>
  </si>
  <si>
    <t>MAYO DE 2022</t>
  </si>
  <si>
    <t>CODIGO
CCPET</t>
  </si>
  <si>
    <t>OBJETO DEL GASTO</t>
  </si>
  <si>
    <t>REC</t>
  </si>
  <si>
    <t>APROPIACION INICIAL</t>
  </si>
  <si>
    <t>REDUCCION</t>
  </si>
  <si>
    <t>ADICIÓN</t>
  </si>
  <si>
    <t>CREDITOS</t>
  </si>
  <si>
    <t>CONTRA CREDITOS</t>
  </si>
  <si>
    <t>TOTAL APROBACIÓN</t>
  </si>
  <si>
    <t>CODIGO CPC</t>
  </si>
  <si>
    <t>EJECUCIÓN MESES ANTERIORES</t>
  </si>
  <si>
    <t>EJECUCION MES</t>
  </si>
  <si>
    <t>%</t>
  </si>
  <si>
    <t>TOTAL COMPROMISOS</t>
  </si>
  <si>
    <t>OBLIGACIONES</t>
  </si>
  <si>
    <t>SALDO DISPONIBLE</t>
  </si>
  <si>
    <t>PAGOS REALIZADOS</t>
  </si>
  <si>
    <t>CUENTAS POR PAGAR V 2021</t>
  </si>
  <si>
    <t>RESERVAS PRES V 2021</t>
  </si>
  <si>
    <t>2.1</t>
  </si>
  <si>
    <t>Funcionamiento</t>
  </si>
  <si>
    <t>2.1.1.01.01.001.01</t>
  </si>
  <si>
    <t>Sueldo básico</t>
  </si>
  <si>
    <t>1</t>
  </si>
  <si>
    <t>No aplica</t>
  </si>
  <si>
    <t>2.1.1.01.01.001.05</t>
  </si>
  <si>
    <t xml:space="preserve">Auxilio de Transporte </t>
  </si>
  <si>
    <t>2.1.1.01.01.001.07</t>
  </si>
  <si>
    <t xml:space="preserve">Bonificación por Servicios Prestados </t>
  </si>
  <si>
    <t>2.1.1.01.01.001.08.01</t>
  </si>
  <si>
    <t xml:space="preserve">Prima de Navidad </t>
  </si>
  <si>
    <t>2.1.1.01.01.001.08.02</t>
  </si>
  <si>
    <t>Prima de Vacaciones</t>
  </si>
  <si>
    <t>2.1.1.01.01.002.04</t>
  </si>
  <si>
    <t>Prima semestral</t>
  </si>
  <si>
    <t>2.1.1.01.02.001</t>
  </si>
  <si>
    <t>Aportes a la seguridad social en pensiones</t>
  </si>
  <si>
    <t>2.1.1.01.02.002</t>
  </si>
  <si>
    <t>Aportes a la seguridad social en salud</t>
  </si>
  <si>
    <t>2.1.1.01.02.003</t>
  </si>
  <si>
    <t>Aportes de cesantías</t>
  </si>
  <si>
    <t>2.1.1.01.02.004</t>
  </si>
  <si>
    <t>Aportes a cajas de compensación familiar</t>
  </si>
  <si>
    <t>2.1.1.01.02.005</t>
  </si>
  <si>
    <t>Aportes generales al sistema de riesgos laborale,</t>
  </si>
  <si>
    <t>2.1.1.01.02.006</t>
  </si>
  <si>
    <t>Aportes al ICBF</t>
  </si>
  <si>
    <t>2.1.1.01.02.007</t>
  </si>
  <si>
    <t>Aportes al SENA</t>
  </si>
  <si>
    <t>2.1.1.01.02.008</t>
  </si>
  <si>
    <t>Aportes a la ESAP</t>
  </si>
  <si>
    <t>2.1.1.01.02.009</t>
  </si>
  <si>
    <t>Aportes a escuelas industriales e institutos técnicos</t>
  </si>
  <si>
    <t>2.1.1.01.03.001.02</t>
  </si>
  <si>
    <t>Indemnización por vacaciones</t>
  </si>
  <si>
    <t>2.1.1.02.01.001.04</t>
  </si>
  <si>
    <t xml:space="preserve">Subsidio de Alimentación </t>
  </si>
  <si>
    <t>2.1.2.02.01.002</t>
  </si>
  <si>
    <t>Productos alimenticios, bebidas y tabaco; textiles, prendas de vestir y productos de cuero</t>
  </si>
  <si>
    <t>Azucar refinada</t>
  </si>
  <si>
    <t>café tostado, incluso molido, descafeinado (café)</t>
  </si>
  <si>
    <t>Escobas, cepillos, y brochas, partes de maquinas, aparatos o vehiculos  (Papel H)</t>
  </si>
  <si>
    <t>Detergentes y preparados para lavar</t>
  </si>
  <si>
    <t>Aromaticas</t>
  </si>
  <si>
    <t>Canela Elaborada</t>
  </si>
  <si>
    <t>2.1.2.02.01.003</t>
  </si>
  <si>
    <t>Otros bienes transportables (excepto productos metálicos, maquinaria y equipo)</t>
  </si>
  <si>
    <t>pegante</t>
  </si>
  <si>
    <t>Carpetas desacificada</t>
  </si>
  <si>
    <t>papel book</t>
  </si>
  <si>
    <t>Marcadores</t>
  </si>
  <si>
    <t>Mause</t>
  </si>
  <si>
    <t>Desinfectantes (gel antibacterial , limpia vidrios)</t>
  </si>
  <si>
    <t>Abonos y fertilizantes (ramos de flores)</t>
  </si>
  <si>
    <t>Tapabocas y otras prendas de ropa medica (tapabocas y Guantes)</t>
  </si>
  <si>
    <t>2.1.2.02.01.004</t>
  </si>
  <si>
    <t>Productos metálicos y paquetes de software</t>
  </si>
  <si>
    <t>esferos y resaltadores</t>
  </si>
  <si>
    <t>tijeras metalicas</t>
  </si>
  <si>
    <t>Guardas de seguridad</t>
  </si>
  <si>
    <t>Discos compactos grabables (CD)</t>
  </si>
  <si>
    <t>2.1.2.02.02.006</t>
  </si>
  <si>
    <t>Servicios de alojamiento servicios de suministro de comidas y bebidas servicios de transporte y servicios de distribución de electricidad gas y agua</t>
  </si>
  <si>
    <t>2.1.2.02.02.006.16</t>
  </si>
  <si>
    <t>Servicio de transporte por carretera de correspondencia y paquetes</t>
  </si>
  <si>
    <t>2.1.2.02.02.006.00</t>
  </si>
  <si>
    <t>Servicios de energia electrica</t>
  </si>
  <si>
    <t>2.1.2.02.02.006.10</t>
  </si>
  <si>
    <t>Servicio de alcantarillado y tratamiento de aguas residuales</t>
  </si>
  <si>
    <t>2.1.2.02.02.007</t>
  </si>
  <si>
    <t>Servicios financieros y servicios conexos, servicios inmobiliarios y servicios de leasing</t>
  </si>
  <si>
    <t>2.1.2.02.02.008</t>
  </si>
  <si>
    <t xml:space="preserve">Servicios prestados a las empresas y servicios de producción </t>
  </si>
  <si>
    <t>2.1.2.02.02.008.40</t>
  </si>
  <si>
    <t>Grabado, diseños e impresos</t>
  </si>
  <si>
    <t>2.1.2.02.02.008.21</t>
  </si>
  <si>
    <t>Servicios de contabilidad</t>
  </si>
  <si>
    <t>2.1.2.02.02.008.59</t>
  </si>
  <si>
    <t>Mantenimiento y reparacion de otros equipo n.c.p</t>
  </si>
  <si>
    <t>2.1.2.02.02.008.20</t>
  </si>
  <si>
    <t xml:space="preserve">Servicio de corte de cesped </t>
  </si>
  <si>
    <t>Servicio de operadores (Internet)</t>
  </si>
  <si>
    <t>Servicio de telecomunicaciones (movistar)</t>
  </si>
  <si>
    <t>2.1.2.02.02.009</t>
  </si>
  <si>
    <t>Servicios prestados a las empresas y servicios de producción</t>
  </si>
  <si>
    <t>2.1.2.02.02.010</t>
  </si>
  <si>
    <t>Viáticos de los funcionarios en comisión</t>
  </si>
  <si>
    <t xml:space="preserve">Servicio de transporte Viáticos de los funcionarios en comisión transporte </t>
  </si>
  <si>
    <t>2.1.3.07.02.031</t>
  </si>
  <si>
    <t>Programa de salud ocupacional</t>
  </si>
  <si>
    <t>CARLOS ALEJANDRO MONTOYA SANCHEZ</t>
  </si>
  <si>
    <t>SANDRA YULIETH MENDOZA MARIN</t>
  </si>
  <si>
    <t>Contralor Departamental del Guaviare</t>
  </si>
  <si>
    <t>Directora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</si>
</sst>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00"/>
  </numFmts>
  <fonts count="18"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sz val="10"/>
      <color indexed="8"/>
      <name val="Arial Narrow"/>
      <family val="2"/>
    </font>
    <font>
      <b/>
      <sz val="10"/>
      <name val="Arial Narrow"/>
      <family val="2"/>
    </font>
    <font>
      <sz val="10"/>
      <color theme="1"/>
      <name val="Arial Narrow"/>
      <family val="2"/>
    </font>
    <font>
      <b/>
      <sz val="11"/>
      <color theme="0"/>
      <name val="Arial Narrow"/>
      <family val="2"/>
    </font>
    <font>
      <sz val="12"/>
      <color theme="1"/>
      <name val="Calibri"/>
      <family val="2"/>
      <scheme val="minor"/>
    </font>
    <font>
      <b/>
      <sz val="9"/>
      <color theme="0"/>
      <name val="Arial Narrow"/>
      <family val="2"/>
    </font>
    <font>
      <b/>
      <sz val="9"/>
      <name val="Arial Narrow"/>
      <family val="2"/>
    </font>
    <font>
      <sz val="11"/>
      <name val="Arial Narrow"/>
      <family val="2"/>
    </font>
    <font>
      <b/>
      <sz val="11"/>
      <name val="Arial Narrow"/>
      <family val="2"/>
    </font>
    <font>
      <sz val="10"/>
      <name val="Arial"/>
      <family val="2"/>
      <charset val="1"/>
    </font>
    <font>
      <sz val="10"/>
      <name val="Arial Narrow"/>
      <family val="2"/>
    </font>
    <font>
      <b/>
      <sz val="11"/>
      <color rgb="FFFF0000"/>
      <name val="Arial Narrow"/>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theme="3"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3" fillId="0" borderId="0"/>
    <xf numFmtId="41" fontId="1" fillId="0" borderId="0" applyFont="0" applyFill="0" applyBorder="0" applyAlignment="0" applyProtection="0"/>
    <xf numFmtId="1" fontId="14" fillId="4" borderId="0" applyFill="0">
      <alignment horizontal="center" vertical="center"/>
    </xf>
    <xf numFmtId="0" fontId="1" fillId="0" borderId="0"/>
  </cellStyleXfs>
  <cellXfs count="114">
    <xf numFmtId="0" fontId="0" fillId="0" borderId="0" xfId="0"/>
    <xf numFmtId="0" fontId="3" fillId="0" borderId="0" xfId="0" applyFont="1"/>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0" borderId="0" xfId="0" applyFont="1"/>
    <xf numFmtId="0" fontId="7" fillId="3" borderId="1" xfId="0" applyFont="1" applyFill="1" applyBorder="1"/>
    <xf numFmtId="165" fontId="7" fillId="3" borderId="1" xfId="3" applyNumberFormat="1" applyFont="1" applyFill="1" applyBorder="1" applyAlignment="1">
      <alignment horizontal="left" vertical="center"/>
    </xf>
    <xf numFmtId="49"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right"/>
    </xf>
    <xf numFmtId="164" fontId="9" fillId="3" borderId="1" xfId="0" applyNumberFormat="1" applyFont="1" applyFill="1" applyBorder="1" applyAlignment="1">
      <alignment horizontal="right"/>
    </xf>
    <xf numFmtId="164" fontId="10" fillId="3" borderId="1" xfId="0" applyNumberFormat="1" applyFont="1" applyFill="1" applyBorder="1" applyAlignment="1">
      <alignment horizontal="right"/>
    </xf>
    <xf numFmtId="164" fontId="9" fillId="3" borderId="2" xfId="0" applyNumberFormat="1" applyFont="1" applyFill="1" applyBorder="1" applyAlignment="1">
      <alignment horizontal="right"/>
    </xf>
    <xf numFmtId="0" fontId="11" fillId="0" borderId="3" xfId="0" applyFont="1" applyBorder="1" applyAlignment="1">
      <alignment vertical="center"/>
    </xf>
    <xf numFmtId="49" fontId="11" fillId="0" borderId="4" xfId="0" applyNumberFormat="1" applyFont="1" applyBorder="1" applyAlignment="1">
      <alignment vertical="center" wrapText="1"/>
    </xf>
    <xf numFmtId="49" fontId="12" fillId="0" borderId="4" xfId="1" applyNumberFormat="1" applyFont="1" applyBorder="1" applyAlignment="1">
      <alignment horizontal="center" vertical="center"/>
    </xf>
    <xf numFmtId="43" fontId="11" fillId="0" borderId="4" xfId="0" applyNumberFormat="1" applyFont="1" applyBorder="1" applyAlignment="1">
      <alignment horizontal="center" vertical="center"/>
    </xf>
    <xf numFmtId="0" fontId="3" fillId="0" borderId="4" xfId="0" applyFont="1" applyBorder="1"/>
    <xf numFmtId="43" fontId="3" fillId="0" borderId="4" xfId="0" applyNumberFormat="1" applyFont="1" applyBorder="1"/>
    <xf numFmtId="43" fontId="3" fillId="0" borderId="2" xfId="1" applyFont="1" applyBorder="1"/>
    <xf numFmtId="43" fontId="11" fillId="0" borderId="4" xfId="1" applyFont="1" applyBorder="1"/>
    <xf numFmtId="9" fontId="3" fillId="0" borderId="4" xfId="2" applyFont="1" applyBorder="1"/>
    <xf numFmtId="43" fontId="11" fillId="0" borderId="4" xfId="0" applyNumberFormat="1" applyFont="1" applyBorder="1"/>
    <xf numFmtId="10" fontId="3" fillId="0" borderId="5" xfId="0" applyNumberFormat="1" applyFont="1" applyBorder="1"/>
    <xf numFmtId="43" fontId="3" fillId="0" borderId="6" xfId="0" applyNumberFormat="1" applyFont="1" applyBorder="1"/>
    <xf numFmtId="0" fontId="3" fillId="0" borderId="2" xfId="0" applyFont="1" applyBorder="1"/>
    <xf numFmtId="43" fontId="3" fillId="0" borderId="0" xfId="1" applyFont="1"/>
    <xf numFmtId="0" fontId="11" fillId="0" borderId="7" xfId="0" applyFont="1" applyBorder="1" applyAlignment="1">
      <alignment vertical="center"/>
    </xf>
    <xf numFmtId="49" fontId="11" fillId="0" borderId="2" xfId="0" applyNumberFormat="1" applyFont="1" applyBorder="1" applyAlignment="1">
      <alignment vertical="center" wrapText="1"/>
    </xf>
    <xf numFmtId="49" fontId="12" fillId="0" borderId="2" xfId="1" applyNumberFormat="1" applyFont="1" applyBorder="1" applyAlignment="1">
      <alignment horizontal="center" vertical="center"/>
    </xf>
    <xf numFmtId="43" fontId="11" fillId="0" borderId="2" xfId="0" applyNumberFormat="1" applyFont="1" applyBorder="1" applyAlignment="1">
      <alignment horizontal="center" vertical="center"/>
    </xf>
    <xf numFmtId="43" fontId="3" fillId="0" borderId="2" xfId="0" applyNumberFormat="1" applyFont="1" applyBorder="1"/>
    <xf numFmtId="43" fontId="11" fillId="0" borderId="2" xfId="1" applyFont="1" applyBorder="1"/>
    <xf numFmtId="9" fontId="3" fillId="0" borderId="2" xfId="2" applyFont="1" applyBorder="1"/>
    <xf numFmtId="43" fontId="11" fillId="0" borderId="2" xfId="0" applyNumberFormat="1" applyFont="1" applyBorder="1"/>
    <xf numFmtId="10" fontId="3" fillId="0" borderId="8" xfId="0" applyNumberFormat="1" applyFont="1" applyBorder="1"/>
    <xf numFmtId="0" fontId="3" fillId="0" borderId="2" xfId="0" applyFont="1" applyBorder="1" applyAlignment="1">
      <alignment horizontal="left"/>
    </xf>
    <xf numFmtId="0" fontId="11" fillId="0" borderId="2" xfId="0" applyFont="1" applyBorder="1" applyAlignment="1">
      <alignment horizontal="left" vertical="center" wrapText="1"/>
    </xf>
    <xf numFmtId="49" fontId="11" fillId="0" borderId="2" xfId="0" applyNumberFormat="1" applyFont="1" applyBorder="1" applyAlignment="1">
      <alignment horizontal="left" vertical="center" wrapText="1"/>
    </xf>
    <xf numFmtId="0" fontId="12" fillId="0" borderId="2" xfId="0" applyFont="1" applyBorder="1" applyAlignment="1">
      <alignment horizontal="center" vertical="center"/>
    </xf>
    <xf numFmtId="49" fontId="12" fillId="0" borderId="2" xfId="0" applyNumberFormat="1" applyFont="1" applyBorder="1" applyAlignment="1">
      <alignment horizontal="center" vertical="center"/>
    </xf>
    <xf numFmtId="0" fontId="11" fillId="0" borderId="7" xfId="0" applyFont="1" applyBorder="1"/>
    <xf numFmtId="0" fontId="12" fillId="0" borderId="2" xfId="4" applyFont="1" applyBorder="1" applyAlignment="1">
      <alignment horizontal="center" vertical="center"/>
    </xf>
    <xf numFmtId="43" fontId="11" fillId="0" borderId="2" xfId="5" applyNumberFormat="1" applyFont="1" applyBorder="1" applyAlignment="1">
      <alignment horizontal="center" vertical="center"/>
    </xf>
    <xf numFmtId="43" fontId="11" fillId="0" borderId="2" xfId="1" applyFont="1" applyBorder="1" applyAlignment="1">
      <alignment horizontal="center" vertical="center"/>
    </xf>
    <xf numFmtId="49" fontId="12" fillId="0" borderId="7" xfId="0" applyNumberFormat="1" applyFont="1" applyBorder="1" applyAlignment="1">
      <alignment horizontal="left" vertical="center"/>
    </xf>
    <xf numFmtId="49" fontId="12" fillId="0" borderId="2" xfId="0" applyNumberFormat="1" applyFont="1" applyBorder="1" applyAlignment="1">
      <alignment vertical="center" wrapText="1"/>
    </xf>
    <xf numFmtId="43" fontId="12" fillId="0" borderId="2" xfId="1" applyFont="1" applyBorder="1" applyAlignment="1">
      <alignment horizontal="center" vertical="center"/>
    </xf>
    <xf numFmtId="0" fontId="12" fillId="0" borderId="2" xfId="0" applyFont="1" applyBorder="1"/>
    <xf numFmtId="43" fontId="12" fillId="0" borderId="2" xfId="0" applyNumberFormat="1" applyFont="1" applyBorder="1"/>
    <xf numFmtId="0" fontId="12" fillId="0" borderId="2" xfId="0" applyFont="1" applyBorder="1" applyAlignment="1">
      <alignment horizontal="left"/>
    </xf>
    <xf numFmtId="43" fontId="12" fillId="0" borderId="2" xfId="1" applyFont="1" applyBorder="1"/>
    <xf numFmtId="9" fontId="12" fillId="0" borderId="2" xfId="2" applyFont="1" applyBorder="1"/>
    <xf numFmtId="10" fontId="12" fillId="0" borderId="8" xfId="0" applyNumberFormat="1" applyFont="1" applyBorder="1"/>
    <xf numFmtId="43" fontId="12" fillId="0" borderId="6" xfId="0" applyNumberFormat="1" applyFont="1" applyBorder="1"/>
    <xf numFmtId="0" fontId="12" fillId="0" borderId="0" xfId="0" applyFont="1"/>
    <xf numFmtId="49" fontId="11" fillId="0" borderId="7" xfId="0" applyNumberFormat="1" applyFont="1" applyBorder="1" applyAlignment="1">
      <alignment horizontal="left" vertical="center"/>
    </xf>
    <xf numFmtId="49" fontId="11" fillId="0" borderId="2" xfId="0" applyNumberFormat="1" applyFont="1" applyBorder="1" applyAlignment="1">
      <alignment horizontal="center" vertical="center"/>
    </xf>
    <xf numFmtId="0" fontId="11" fillId="0" borderId="2" xfId="0" applyFont="1" applyBorder="1"/>
    <xf numFmtId="0" fontId="11" fillId="0" borderId="2" xfId="0" applyFont="1" applyBorder="1" applyAlignment="1">
      <alignment horizontal="left"/>
    </xf>
    <xf numFmtId="9" fontId="11" fillId="0" borderId="2" xfId="2" applyFont="1" applyBorder="1"/>
    <xf numFmtId="10" fontId="11" fillId="0" borderId="8" xfId="0" applyNumberFormat="1" applyFont="1" applyBorder="1"/>
    <xf numFmtId="43" fontId="11" fillId="0" borderId="6" xfId="0" applyNumberFormat="1" applyFont="1" applyBorder="1"/>
    <xf numFmtId="1" fontId="11" fillId="0" borderId="2" xfId="6" applyFont="1" applyFill="1" applyBorder="1" applyAlignment="1">
      <alignment horizontal="justify" vertical="justify" wrapText="1"/>
    </xf>
    <xf numFmtId="0" fontId="12" fillId="0" borderId="7" xfId="0" applyFont="1" applyBorder="1" applyAlignment="1">
      <alignment horizontal="left" vertical="center"/>
    </xf>
    <xf numFmtId="1" fontId="12" fillId="0" borderId="2" xfId="6" applyFont="1" applyFill="1" applyBorder="1" applyAlignment="1">
      <alignment horizontal="justify" vertical="justify" wrapText="1"/>
    </xf>
    <xf numFmtId="43" fontId="12" fillId="0" borderId="2" xfId="0" applyNumberFormat="1" applyFont="1" applyBorder="1" applyAlignment="1">
      <alignment horizontal="center" vertical="center"/>
    </xf>
    <xf numFmtId="0" fontId="11" fillId="0" borderId="7" xfId="0" applyFont="1" applyBorder="1" applyAlignment="1">
      <alignment horizontal="left" vertical="center"/>
    </xf>
    <xf numFmtId="0" fontId="12" fillId="0" borderId="7" xfId="0" applyFont="1" applyBorder="1"/>
    <xf numFmtId="1" fontId="12" fillId="0" borderId="2" xfId="6" applyFont="1" applyFill="1" applyBorder="1" applyAlignment="1">
      <alignment horizontal="left" vertical="center" wrapText="1"/>
    </xf>
    <xf numFmtId="1" fontId="11" fillId="0" borderId="2" xfId="6" applyFont="1" applyFill="1" applyBorder="1" applyAlignment="1">
      <alignment horizontal="left" vertical="center" wrapText="1"/>
    </xf>
    <xf numFmtId="0" fontId="11" fillId="0" borderId="0" xfId="0" applyFont="1"/>
    <xf numFmtId="0" fontId="12" fillId="0" borderId="7" xfId="0" applyFont="1" applyBorder="1" applyAlignment="1">
      <alignment vertical="center"/>
    </xf>
    <xf numFmtId="0" fontId="12" fillId="0" borderId="2" xfId="7" applyFont="1" applyBorder="1" applyAlignment="1">
      <alignment horizontal="left" vertical="center" wrapText="1"/>
    </xf>
    <xf numFmtId="43" fontId="12" fillId="0" borderId="2" xfId="0" applyNumberFormat="1" applyFont="1" applyBorder="1" applyAlignment="1">
      <alignment vertical="center"/>
    </xf>
    <xf numFmtId="0" fontId="12" fillId="0" borderId="2" xfId="0" applyFont="1" applyBorder="1" applyAlignment="1">
      <alignment horizontal="left" vertical="center"/>
    </xf>
    <xf numFmtId="43" fontId="12" fillId="0" borderId="2" xfId="1" applyFont="1" applyBorder="1" applyAlignment="1">
      <alignment vertical="center"/>
    </xf>
    <xf numFmtId="9" fontId="12" fillId="0" borderId="2" xfId="2" applyFont="1" applyBorder="1" applyAlignment="1">
      <alignment vertical="center"/>
    </xf>
    <xf numFmtId="10" fontId="12" fillId="0" borderId="8" xfId="0" applyNumberFormat="1" applyFont="1" applyBorder="1" applyAlignment="1">
      <alignment vertical="center"/>
    </xf>
    <xf numFmtId="43" fontId="12" fillId="0" borderId="6" xfId="0" applyNumberFormat="1" applyFont="1" applyBorder="1" applyAlignment="1">
      <alignment vertical="center"/>
    </xf>
    <xf numFmtId="0" fontId="11" fillId="0" borderId="2" xfId="7" applyFont="1" applyBorder="1" applyAlignment="1">
      <alignment horizontal="left" vertical="center" wrapText="1"/>
    </xf>
    <xf numFmtId="43" fontId="12" fillId="0" borderId="2" xfId="5" applyNumberFormat="1" applyFont="1" applyBorder="1" applyAlignment="1">
      <alignment horizontal="center" vertical="center"/>
    </xf>
    <xf numFmtId="0" fontId="12" fillId="0" borderId="2" xfId="0" applyFont="1" applyBorder="1" applyAlignment="1">
      <alignment vertical="center"/>
    </xf>
    <xf numFmtId="43" fontId="15" fillId="0" borderId="2" xfId="0" applyNumberFormat="1" applyFont="1" applyBorder="1"/>
    <xf numFmtId="0" fontId="12" fillId="0" borderId="2" xfId="4" applyFont="1" applyBorder="1" applyAlignment="1">
      <alignment horizontal="left" vertical="center" wrapText="1"/>
    </xf>
    <xf numFmtId="0" fontId="12" fillId="0" borderId="7" xfId="4" applyFont="1" applyBorder="1" applyAlignment="1">
      <alignment vertical="center"/>
    </xf>
    <xf numFmtId="0" fontId="12" fillId="0" borderId="2" xfId="4" applyFont="1" applyBorder="1" applyAlignment="1">
      <alignment horizontal="center" vertical="center" wrapText="1"/>
    </xf>
    <xf numFmtId="0" fontId="11" fillId="0" borderId="7" xfId="4" applyFont="1" applyBorder="1" applyAlignment="1">
      <alignment vertical="center"/>
    </xf>
    <xf numFmtId="0" fontId="11" fillId="0" borderId="1" xfId="4" applyFont="1" applyBorder="1" applyAlignment="1">
      <alignment horizontal="left" vertical="center" wrapText="1"/>
    </xf>
    <xf numFmtId="0" fontId="12" fillId="0" borderId="1" xfId="4" applyFont="1" applyBorder="1" applyAlignment="1">
      <alignment horizontal="center" vertical="center" wrapText="1"/>
    </xf>
    <xf numFmtId="43" fontId="12" fillId="0" borderId="1" xfId="5" applyNumberFormat="1" applyFont="1" applyBorder="1" applyAlignment="1">
      <alignment horizontal="center" vertical="center"/>
    </xf>
    <xf numFmtId="0" fontId="12" fillId="0" borderId="1" xfId="0" applyFont="1" applyBorder="1"/>
    <xf numFmtId="43" fontId="12" fillId="0" borderId="1" xfId="0" applyNumberFormat="1" applyFont="1" applyBorder="1"/>
    <xf numFmtId="0" fontId="11" fillId="0" borderId="1" xfId="0" applyFont="1" applyBorder="1" applyAlignment="1">
      <alignment horizontal="left"/>
    </xf>
    <xf numFmtId="43" fontId="11" fillId="0" borderId="1" xfId="1" applyFont="1" applyBorder="1"/>
    <xf numFmtId="10" fontId="12" fillId="0" borderId="9" xfId="0" applyNumberFormat="1" applyFont="1" applyBorder="1"/>
    <xf numFmtId="9" fontId="12" fillId="0" borderId="1" xfId="2" applyFont="1" applyBorder="1"/>
    <xf numFmtId="49" fontId="12" fillId="0" borderId="10" xfId="0" applyNumberFormat="1" applyFont="1" applyBorder="1" applyAlignment="1">
      <alignment horizontal="left" vertical="center"/>
    </xf>
    <xf numFmtId="49" fontId="12" fillId="0" borderId="11" xfId="0" applyNumberFormat="1" applyFont="1" applyBorder="1" applyAlignment="1">
      <alignment vertical="center" wrapText="1"/>
    </xf>
    <xf numFmtId="49" fontId="12" fillId="0" borderId="11" xfId="0" applyNumberFormat="1" applyFont="1" applyBorder="1" applyAlignment="1">
      <alignment horizontal="center" vertical="center"/>
    </xf>
    <xf numFmtId="43" fontId="12" fillId="0" borderId="11" xfId="0" applyNumberFormat="1" applyFont="1" applyBorder="1" applyAlignment="1">
      <alignment horizontal="center" vertical="center"/>
    </xf>
    <xf numFmtId="0" fontId="12" fillId="0" borderId="11" xfId="0" applyFont="1" applyBorder="1"/>
    <xf numFmtId="43" fontId="12" fillId="0" borderId="11" xfId="0" applyNumberFormat="1" applyFont="1" applyBorder="1"/>
    <xf numFmtId="43" fontId="12" fillId="0" borderId="11" xfId="1" applyFont="1" applyBorder="1"/>
    <xf numFmtId="9" fontId="12" fillId="0" borderId="11" xfId="2" applyFont="1" applyBorder="1"/>
    <xf numFmtId="10" fontId="12" fillId="0" borderId="12" xfId="0" applyNumberFormat="1" applyFont="1" applyBorder="1"/>
    <xf numFmtId="0" fontId="2" fillId="0" borderId="0" xfId="0" applyFont="1"/>
    <xf numFmtId="164" fontId="2" fillId="0" borderId="0" xfId="0" applyNumberFormat="1" applyFont="1"/>
    <xf numFmtId="164" fontId="2" fillId="0" borderId="0" xfId="1" applyNumberFormat="1" applyFont="1"/>
    <xf numFmtId="43" fontId="2" fillId="0" borderId="0" xfId="0" applyNumberFormat="1" applyFont="1"/>
    <xf numFmtId="43" fontId="12" fillId="0" borderId="0" xfId="0" applyNumberFormat="1" applyFont="1"/>
    <xf numFmtId="9" fontId="2" fillId="0" borderId="0" xfId="2" applyFont="1"/>
    <xf numFmtId="10" fontId="2" fillId="0" borderId="0" xfId="0" applyNumberFormat="1" applyFont="1"/>
    <xf numFmtId="0" fontId="2" fillId="0" borderId="0" xfId="0" applyFont="1" applyAlignment="1">
      <alignment horizontal="center"/>
    </xf>
  </cellXfs>
  <cellStyles count="8">
    <cellStyle name="Millares" xfId="1" builtinId="3"/>
    <cellStyle name="Millares [0] 3" xfId="5" xr:uid="{585A7EF1-937D-4EB8-87C0-52AEFA16AAC2}"/>
    <cellStyle name="Nivel 7" xfId="6" xr:uid="{D357EE4F-425C-42BC-976A-8CDB5CA44C08}"/>
    <cellStyle name="Normal" xfId="0" builtinId="0"/>
    <cellStyle name="Normal 2" xfId="3" xr:uid="{E9309B11-CD57-43F0-801E-15E9A54406E9}"/>
    <cellStyle name="Normal 2 2" xfId="7" xr:uid="{F3B6D329-D34F-4331-AE3B-FEB2F74B6BC5}"/>
    <cellStyle name="Normal 5" xfId="4" xr:uid="{83933D4D-7F41-4D8D-BBCC-06ADFFD70FFA}"/>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0</xdr:rowOff>
    </xdr:from>
    <xdr:ext cx="857249" cy="821531"/>
    <xdr:pic>
      <xdr:nvPicPr>
        <xdr:cNvPr id="2" name="Imagen 1">
          <a:extLst>
            <a:ext uri="{FF2B5EF4-FFF2-40B4-BE49-F238E27FC236}">
              <a16:creationId xmlns:a16="http://schemas.microsoft.com/office/drawing/2014/main" id="{A9460B9B-C29F-408B-828F-44B4EC8B91B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39" t="8654" r="12483" b="10771"/>
        <a:stretch/>
      </xdr:blipFill>
      <xdr:spPr bwMode="auto">
        <a:xfrm>
          <a:off x="314325" y="0"/>
          <a:ext cx="857249" cy="82153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D270-ED10-4E4E-9174-4E1ED1A59297}">
  <sheetPr>
    <pageSetUpPr fitToPage="1"/>
  </sheetPr>
  <dimension ref="A2:V69"/>
  <sheetViews>
    <sheetView tabSelected="1" zoomScale="90" zoomScaleNormal="90" workbookViewId="0">
      <pane ySplit="6" topLeftCell="A40" activePane="bottomLeft" state="frozen"/>
      <selection activeCell="A4" sqref="A4"/>
      <selection pane="bottomLeft" activeCell="J64" sqref="J64"/>
    </sheetView>
  </sheetViews>
  <sheetFormatPr baseColWidth="10" defaultRowHeight="16.5" x14ac:dyDescent="0.3"/>
  <cols>
    <col min="1" max="1" width="21" style="1" customWidth="1"/>
    <col min="2" max="2" width="69.140625" style="1" customWidth="1"/>
    <col min="3" max="3" width="10" style="1" customWidth="1"/>
    <col min="4" max="4" width="14.42578125" style="1" bestFit="1" customWidth="1"/>
    <col min="5" max="5" width="11" style="1" hidden="1" customWidth="1"/>
    <col min="6" max="6" width="8.140625" style="1" hidden="1" customWidth="1"/>
    <col min="7" max="7" width="9.5703125" style="1" hidden="1" customWidth="1"/>
    <col min="8" max="8" width="9.140625" style="1" hidden="1" customWidth="1"/>
    <col min="9" max="9" width="14.42578125" style="1" bestFit="1" customWidth="1"/>
    <col min="10" max="10" width="8.5703125" style="1" bestFit="1" customWidth="1"/>
    <col min="11" max="11" width="14.42578125" style="1" bestFit="1" customWidth="1"/>
    <col min="12" max="12" width="18" style="71" bestFit="1" customWidth="1"/>
    <col min="13" max="13" width="5.7109375" style="1" customWidth="1"/>
    <col min="14" max="14" width="14.42578125" style="1" customWidth="1"/>
    <col min="15" max="15" width="14.42578125" style="1" bestFit="1" customWidth="1"/>
    <col min="16" max="16" width="16.85546875" style="1" bestFit="1" customWidth="1"/>
    <col min="17" max="17" width="11.42578125" style="1"/>
    <col min="18" max="18" width="14.42578125" style="1" bestFit="1" customWidth="1"/>
    <col min="19" max="20" width="0" style="1" hidden="1" customWidth="1"/>
    <col min="21" max="21" width="11.42578125" style="1"/>
    <col min="22" max="22" width="14.42578125" style="1" bestFit="1" customWidth="1"/>
    <col min="23" max="16384" width="11.42578125" style="1"/>
  </cols>
  <sheetData>
    <row r="2" spans="1:22" x14ac:dyDescent="0.3">
      <c r="A2" s="113" t="s">
        <v>0</v>
      </c>
      <c r="B2" s="113"/>
      <c r="C2" s="113"/>
      <c r="D2" s="113"/>
      <c r="E2" s="113"/>
      <c r="F2" s="113"/>
      <c r="G2" s="113"/>
      <c r="H2" s="113"/>
      <c r="I2" s="113"/>
      <c r="J2" s="113"/>
      <c r="K2" s="113"/>
      <c r="L2" s="113"/>
      <c r="M2" s="113"/>
      <c r="N2" s="113"/>
      <c r="O2" s="113"/>
      <c r="P2" s="113"/>
      <c r="Q2" s="113"/>
      <c r="R2" s="113"/>
      <c r="S2" s="113"/>
      <c r="T2" s="113"/>
    </row>
    <row r="3" spans="1:22" x14ac:dyDescent="0.3">
      <c r="A3" s="113" t="s">
        <v>1</v>
      </c>
      <c r="B3" s="113"/>
      <c r="C3" s="113"/>
      <c r="D3" s="113"/>
      <c r="E3" s="113"/>
      <c r="F3" s="113"/>
      <c r="G3" s="113"/>
      <c r="H3" s="113"/>
      <c r="I3" s="113"/>
      <c r="J3" s="113"/>
      <c r="K3" s="113"/>
      <c r="L3" s="113"/>
      <c r="M3" s="113"/>
      <c r="N3" s="113"/>
      <c r="O3" s="113"/>
      <c r="P3" s="113"/>
      <c r="Q3" s="113"/>
      <c r="R3" s="113"/>
      <c r="S3" s="113"/>
      <c r="T3" s="113"/>
    </row>
    <row r="5" spans="1:22" s="5" customFormat="1" ht="38.25" x14ac:dyDescent="0.2">
      <c r="A5" s="2" t="s">
        <v>2</v>
      </c>
      <c r="B5" s="2" t="s">
        <v>3</v>
      </c>
      <c r="C5" s="2" t="s">
        <v>4</v>
      </c>
      <c r="D5" s="3" t="s">
        <v>5</v>
      </c>
      <c r="E5" s="3" t="s">
        <v>6</v>
      </c>
      <c r="F5" s="3" t="s">
        <v>7</v>
      </c>
      <c r="G5" s="3" t="s">
        <v>8</v>
      </c>
      <c r="H5" s="3" t="s">
        <v>9</v>
      </c>
      <c r="I5" s="3" t="s">
        <v>10</v>
      </c>
      <c r="J5" s="3" t="s">
        <v>11</v>
      </c>
      <c r="K5" s="3" t="s">
        <v>12</v>
      </c>
      <c r="L5" s="4" t="s">
        <v>13</v>
      </c>
      <c r="M5" s="3" t="s">
        <v>14</v>
      </c>
      <c r="N5" s="3" t="s">
        <v>15</v>
      </c>
      <c r="O5" s="3" t="s">
        <v>16</v>
      </c>
      <c r="P5" s="3" t="s">
        <v>17</v>
      </c>
      <c r="Q5" s="3" t="s">
        <v>14</v>
      </c>
      <c r="R5" s="3" t="s">
        <v>18</v>
      </c>
      <c r="S5" s="3" t="s">
        <v>19</v>
      </c>
      <c r="T5" s="3" t="s">
        <v>20</v>
      </c>
    </row>
    <row r="6" spans="1:22" ht="17.25" thickBot="1" x14ac:dyDescent="0.35">
      <c r="A6" s="6" t="s">
        <v>21</v>
      </c>
      <c r="B6" s="7" t="s">
        <v>22</v>
      </c>
      <c r="C6" s="8"/>
      <c r="D6" s="9"/>
      <c r="E6" s="10"/>
      <c r="F6" s="10"/>
      <c r="G6" s="10"/>
      <c r="H6" s="10"/>
      <c r="I6" s="10"/>
      <c r="J6" s="10"/>
      <c r="K6" s="10"/>
      <c r="L6" s="11"/>
      <c r="M6" s="10"/>
      <c r="N6" s="10"/>
      <c r="O6" s="10"/>
      <c r="P6" s="10"/>
      <c r="Q6" s="10"/>
      <c r="R6" s="12"/>
      <c r="S6" s="12"/>
      <c r="T6" s="12"/>
    </row>
    <row r="7" spans="1:22" x14ac:dyDescent="0.3">
      <c r="A7" s="13" t="s">
        <v>23</v>
      </c>
      <c r="B7" s="14" t="s">
        <v>24</v>
      </c>
      <c r="C7" s="15" t="s">
        <v>25</v>
      </c>
      <c r="D7" s="16">
        <v>551624207</v>
      </c>
      <c r="E7" s="17"/>
      <c r="F7" s="17"/>
      <c r="G7" s="17"/>
      <c r="H7" s="17"/>
      <c r="I7" s="18">
        <f>D7-E7+F7+G7-H7</f>
        <v>551624207</v>
      </c>
      <c r="J7" s="17" t="s">
        <v>26</v>
      </c>
      <c r="K7" s="19">
        <v>178403220</v>
      </c>
      <c r="L7" s="20">
        <v>51703491</v>
      </c>
      <c r="M7" s="21">
        <f>N7/I7</f>
        <v>0.41714396881063631</v>
      </c>
      <c r="N7" s="22">
        <f>K7+L7</f>
        <v>230106711</v>
      </c>
      <c r="O7" s="18">
        <f>K7+L7</f>
        <v>230106711</v>
      </c>
      <c r="P7" s="18">
        <f>I7-N7</f>
        <v>321517496</v>
      </c>
      <c r="Q7" s="23">
        <f>P7/I7</f>
        <v>0.58285603118936369</v>
      </c>
      <c r="R7" s="24">
        <f>O7</f>
        <v>230106711</v>
      </c>
      <c r="S7" s="25"/>
      <c r="T7" s="25"/>
      <c r="V7" s="26"/>
    </row>
    <row r="8" spans="1:22" x14ac:dyDescent="0.3">
      <c r="A8" s="27" t="s">
        <v>27</v>
      </c>
      <c r="B8" s="28" t="s">
        <v>28</v>
      </c>
      <c r="C8" s="29" t="s">
        <v>25</v>
      </c>
      <c r="D8" s="30">
        <v>1452000.0000000002</v>
      </c>
      <c r="E8" s="25"/>
      <c r="F8" s="25"/>
      <c r="G8" s="25"/>
      <c r="H8" s="25"/>
      <c r="I8" s="31">
        <f t="shared" ref="I8:I61" si="0">D8-E8+F8+G8-H8</f>
        <v>1452000.0000000002</v>
      </c>
      <c r="J8" s="25" t="s">
        <v>26</v>
      </c>
      <c r="K8" s="19">
        <v>390331</v>
      </c>
      <c r="L8" s="32">
        <v>106454</v>
      </c>
      <c r="M8" s="33">
        <f t="shared" ref="M8:M61" si="1">N8/I8</f>
        <v>0.34213842975206604</v>
      </c>
      <c r="N8" s="34">
        <f t="shared" ref="N8:N61" si="2">K8+L8</f>
        <v>496785</v>
      </c>
      <c r="O8" s="31">
        <f t="shared" ref="O8:O61" si="3">K8+L8</f>
        <v>496785</v>
      </c>
      <c r="P8" s="31">
        <f t="shared" ref="P8:P61" si="4">I8-N8</f>
        <v>955215.00000000023</v>
      </c>
      <c r="Q8" s="35">
        <f t="shared" ref="Q8:Q62" si="5">P8/I8</f>
        <v>0.6578615702479339</v>
      </c>
      <c r="R8" s="24">
        <f t="shared" ref="R8:R61" si="6">O8</f>
        <v>496785</v>
      </c>
      <c r="S8" s="25"/>
      <c r="T8" s="25"/>
      <c r="V8" s="26"/>
    </row>
    <row r="9" spans="1:22" x14ac:dyDescent="0.3">
      <c r="A9" s="27" t="s">
        <v>29</v>
      </c>
      <c r="B9" s="28" t="s">
        <v>30</v>
      </c>
      <c r="C9" s="29" t="s">
        <v>25</v>
      </c>
      <c r="D9" s="30">
        <v>19900000</v>
      </c>
      <c r="E9" s="25"/>
      <c r="F9" s="25"/>
      <c r="G9" s="25"/>
      <c r="H9" s="25"/>
      <c r="I9" s="31">
        <f t="shared" si="0"/>
        <v>19900000</v>
      </c>
      <c r="J9" s="36" t="s">
        <v>26</v>
      </c>
      <c r="K9" s="19">
        <v>7438144</v>
      </c>
      <c r="L9" s="32">
        <v>0</v>
      </c>
      <c r="M9" s="33">
        <f t="shared" si="1"/>
        <v>0.37377608040201005</v>
      </c>
      <c r="N9" s="34">
        <f t="shared" si="2"/>
        <v>7438144</v>
      </c>
      <c r="O9" s="31">
        <f t="shared" si="3"/>
        <v>7438144</v>
      </c>
      <c r="P9" s="31">
        <f t="shared" si="4"/>
        <v>12461856</v>
      </c>
      <c r="Q9" s="35">
        <f t="shared" si="5"/>
        <v>0.62622391959798995</v>
      </c>
      <c r="R9" s="24">
        <f t="shared" si="6"/>
        <v>7438144</v>
      </c>
      <c r="S9" s="25"/>
      <c r="T9" s="25"/>
      <c r="V9" s="26"/>
    </row>
    <row r="10" spans="1:22" x14ac:dyDescent="0.3">
      <c r="A10" s="27" t="s">
        <v>31</v>
      </c>
      <c r="B10" s="28" t="s">
        <v>32</v>
      </c>
      <c r="C10" s="29" t="s">
        <v>25</v>
      </c>
      <c r="D10" s="30">
        <v>58300000</v>
      </c>
      <c r="E10" s="25"/>
      <c r="F10" s="25"/>
      <c r="G10" s="25"/>
      <c r="H10" s="25"/>
      <c r="I10" s="31">
        <f t="shared" si="0"/>
        <v>58300000</v>
      </c>
      <c r="J10" s="36" t="s">
        <v>26</v>
      </c>
      <c r="K10" s="19">
        <v>832932</v>
      </c>
      <c r="L10" s="32">
        <v>0</v>
      </c>
      <c r="M10" s="33">
        <f t="shared" si="1"/>
        <v>1.4286998284734134E-2</v>
      </c>
      <c r="N10" s="34">
        <f t="shared" si="2"/>
        <v>832932</v>
      </c>
      <c r="O10" s="31">
        <f t="shared" si="3"/>
        <v>832932</v>
      </c>
      <c r="P10" s="31">
        <f t="shared" si="4"/>
        <v>57467068</v>
      </c>
      <c r="Q10" s="35">
        <f t="shared" si="5"/>
        <v>0.98571300171526588</v>
      </c>
      <c r="R10" s="24">
        <f t="shared" si="6"/>
        <v>832932</v>
      </c>
      <c r="S10" s="25"/>
      <c r="T10" s="25"/>
      <c r="V10" s="26"/>
    </row>
    <row r="11" spans="1:22" x14ac:dyDescent="0.3">
      <c r="A11" s="27" t="s">
        <v>33</v>
      </c>
      <c r="B11" s="28" t="s">
        <v>34</v>
      </c>
      <c r="C11" s="29" t="s">
        <v>25</v>
      </c>
      <c r="D11" s="30">
        <v>28500000</v>
      </c>
      <c r="E11" s="25"/>
      <c r="F11" s="25"/>
      <c r="G11" s="25"/>
      <c r="H11" s="25"/>
      <c r="I11" s="31">
        <f t="shared" si="0"/>
        <v>28500000</v>
      </c>
      <c r="J11" s="36" t="s">
        <v>26</v>
      </c>
      <c r="K11" s="19">
        <v>14145911</v>
      </c>
      <c r="L11" s="32">
        <v>0</v>
      </c>
      <c r="M11" s="33">
        <f t="shared" si="1"/>
        <v>0.4963477543859649</v>
      </c>
      <c r="N11" s="34">
        <f t="shared" si="2"/>
        <v>14145911</v>
      </c>
      <c r="O11" s="31">
        <f t="shared" si="3"/>
        <v>14145911</v>
      </c>
      <c r="P11" s="31">
        <f t="shared" si="4"/>
        <v>14354089</v>
      </c>
      <c r="Q11" s="35">
        <f t="shared" si="5"/>
        <v>0.5036522456140351</v>
      </c>
      <c r="R11" s="24">
        <f t="shared" si="6"/>
        <v>14145911</v>
      </c>
      <c r="S11" s="25"/>
      <c r="T11" s="25"/>
      <c r="V11" s="26"/>
    </row>
    <row r="12" spans="1:22" x14ac:dyDescent="0.3">
      <c r="A12" s="27" t="s">
        <v>35</v>
      </c>
      <c r="B12" s="37" t="s">
        <v>36</v>
      </c>
      <c r="C12" s="29">
        <v>1</v>
      </c>
      <c r="D12" s="30">
        <v>28500000</v>
      </c>
      <c r="E12" s="25"/>
      <c r="F12" s="25"/>
      <c r="G12" s="25"/>
      <c r="H12" s="25"/>
      <c r="I12" s="31">
        <f t="shared" si="0"/>
        <v>28500000</v>
      </c>
      <c r="J12" s="36" t="s">
        <v>26</v>
      </c>
      <c r="K12" s="19">
        <v>5825705</v>
      </c>
      <c r="L12" s="32">
        <v>0</v>
      </c>
      <c r="M12" s="33">
        <f t="shared" si="1"/>
        <v>0.20441070175438597</v>
      </c>
      <c r="N12" s="34">
        <f t="shared" si="2"/>
        <v>5825705</v>
      </c>
      <c r="O12" s="31">
        <f t="shared" si="3"/>
        <v>5825705</v>
      </c>
      <c r="P12" s="31">
        <f t="shared" si="4"/>
        <v>22674295</v>
      </c>
      <c r="Q12" s="35">
        <f t="shared" si="5"/>
        <v>0.79558929824561408</v>
      </c>
      <c r="R12" s="24">
        <f t="shared" si="6"/>
        <v>5825705</v>
      </c>
      <c r="S12" s="25"/>
      <c r="T12" s="25"/>
      <c r="V12" s="26"/>
    </row>
    <row r="13" spans="1:22" x14ac:dyDescent="0.3">
      <c r="A13" s="27" t="s">
        <v>37</v>
      </c>
      <c r="B13" s="28" t="s">
        <v>38</v>
      </c>
      <c r="C13" s="29" t="s">
        <v>25</v>
      </c>
      <c r="D13" s="30">
        <v>74000000</v>
      </c>
      <c r="E13" s="25"/>
      <c r="F13" s="25"/>
      <c r="G13" s="25"/>
      <c r="H13" s="25"/>
      <c r="I13" s="31">
        <f t="shared" si="0"/>
        <v>74000000</v>
      </c>
      <c r="J13" s="36" t="s">
        <v>26</v>
      </c>
      <c r="K13" s="19">
        <v>22079601</v>
      </c>
      <c r="L13" s="32">
        <v>6205360</v>
      </c>
      <c r="M13" s="33">
        <f t="shared" si="1"/>
        <v>0.38222920270270272</v>
      </c>
      <c r="N13" s="34">
        <f t="shared" si="2"/>
        <v>28284961</v>
      </c>
      <c r="O13" s="31">
        <f t="shared" si="3"/>
        <v>28284961</v>
      </c>
      <c r="P13" s="31">
        <f t="shared" si="4"/>
        <v>45715039</v>
      </c>
      <c r="Q13" s="35">
        <f t="shared" si="5"/>
        <v>0.61777079729729734</v>
      </c>
      <c r="R13" s="24">
        <f t="shared" si="6"/>
        <v>28284961</v>
      </c>
      <c r="S13" s="25"/>
      <c r="T13" s="25"/>
      <c r="V13" s="26"/>
    </row>
    <row r="14" spans="1:22" x14ac:dyDescent="0.3">
      <c r="A14" s="27" t="s">
        <v>39</v>
      </c>
      <c r="B14" s="28" t="s">
        <v>40</v>
      </c>
      <c r="C14" s="29" t="s">
        <v>25</v>
      </c>
      <c r="D14" s="30">
        <v>52100000</v>
      </c>
      <c r="E14" s="25"/>
      <c r="F14" s="25"/>
      <c r="G14" s="25"/>
      <c r="H14" s="25"/>
      <c r="I14" s="31">
        <f t="shared" si="0"/>
        <v>52100000</v>
      </c>
      <c r="J14" s="36" t="s">
        <v>26</v>
      </c>
      <c r="K14" s="19">
        <v>15871242</v>
      </c>
      <c r="L14" s="32">
        <v>4395461</v>
      </c>
      <c r="M14" s="33">
        <f t="shared" si="1"/>
        <v>0.38899621880998081</v>
      </c>
      <c r="N14" s="34">
        <f t="shared" si="2"/>
        <v>20266703</v>
      </c>
      <c r="O14" s="31">
        <f t="shared" si="3"/>
        <v>20266703</v>
      </c>
      <c r="P14" s="31">
        <f t="shared" si="4"/>
        <v>31833297</v>
      </c>
      <c r="Q14" s="35">
        <f t="shared" si="5"/>
        <v>0.61100378119001919</v>
      </c>
      <c r="R14" s="24">
        <f t="shared" si="6"/>
        <v>20266703</v>
      </c>
      <c r="S14" s="25"/>
      <c r="T14" s="25"/>
      <c r="V14" s="26"/>
    </row>
    <row r="15" spans="1:22" x14ac:dyDescent="0.3">
      <c r="A15" s="27" t="s">
        <v>41</v>
      </c>
      <c r="B15" s="28" t="s">
        <v>42</v>
      </c>
      <c r="C15" s="29" t="s">
        <v>25</v>
      </c>
      <c r="D15" s="30">
        <v>59800000</v>
      </c>
      <c r="E15" s="25"/>
      <c r="F15" s="25"/>
      <c r="G15" s="25"/>
      <c r="H15" s="25"/>
      <c r="I15" s="31">
        <f t="shared" si="0"/>
        <v>59800000</v>
      </c>
      <c r="J15" s="36" t="s">
        <v>26</v>
      </c>
      <c r="K15" s="19">
        <v>1591091</v>
      </c>
      <c r="L15" s="32">
        <v>0</v>
      </c>
      <c r="M15" s="33">
        <f t="shared" si="1"/>
        <v>2.6606872909698997E-2</v>
      </c>
      <c r="N15" s="34">
        <f t="shared" si="2"/>
        <v>1591091</v>
      </c>
      <c r="O15" s="31">
        <f t="shared" si="3"/>
        <v>1591091</v>
      </c>
      <c r="P15" s="31">
        <f t="shared" si="4"/>
        <v>58208909</v>
      </c>
      <c r="Q15" s="35">
        <f t="shared" si="5"/>
        <v>0.97339312709030101</v>
      </c>
      <c r="R15" s="24">
        <f t="shared" si="6"/>
        <v>1591091</v>
      </c>
      <c r="S15" s="25"/>
      <c r="T15" s="25"/>
      <c r="V15" s="26"/>
    </row>
    <row r="16" spans="1:22" x14ac:dyDescent="0.3">
      <c r="A16" s="27" t="s">
        <v>43</v>
      </c>
      <c r="B16" s="38" t="s">
        <v>44</v>
      </c>
      <c r="C16" s="39" t="s">
        <v>25</v>
      </c>
      <c r="D16" s="30">
        <v>29000000</v>
      </c>
      <c r="E16" s="25"/>
      <c r="F16" s="25"/>
      <c r="G16" s="25"/>
      <c r="H16" s="25"/>
      <c r="I16" s="31">
        <f t="shared" si="0"/>
        <v>29000000</v>
      </c>
      <c r="J16" s="36" t="s">
        <v>26</v>
      </c>
      <c r="K16" s="19">
        <v>7408200</v>
      </c>
      <c r="L16" s="32">
        <v>2068500</v>
      </c>
      <c r="M16" s="33">
        <f t="shared" si="1"/>
        <v>0.32678275862068967</v>
      </c>
      <c r="N16" s="34">
        <f t="shared" si="2"/>
        <v>9476700</v>
      </c>
      <c r="O16" s="31">
        <f t="shared" si="3"/>
        <v>9476700</v>
      </c>
      <c r="P16" s="31">
        <f t="shared" si="4"/>
        <v>19523300</v>
      </c>
      <c r="Q16" s="35">
        <f t="shared" si="5"/>
        <v>0.67321724137931038</v>
      </c>
      <c r="R16" s="24">
        <f t="shared" si="6"/>
        <v>9476700</v>
      </c>
      <c r="S16" s="25"/>
      <c r="T16" s="25"/>
      <c r="V16" s="26"/>
    </row>
    <row r="17" spans="1:22" x14ac:dyDescent="0.3">
      <c r="A17" s="27" t="s">
        <v>45</v>
      </c>
      <c r="B17" s="38" t="s">
        <v>46</v>
      </c>
      <c r="C17" s="40" t="s">
        <v>25</v>
      </c>
      <c r="D17" s="30">
        <v>4200000</v>
      </c>
      <c r="E17" s="25"/>
      <c r="F17" s="25"/>
      <c r="G17" s="25"/>
      <c r="H17" s="25"/>
      <c r="I17" s="31">
        <f t="shared" si="0"/>
        <v>4200000</v>
      </c>
      <c r="J17" s="36" t="s">
        <v>26</v>
      </c>
      <c r="K17" s="19">
        <v>954200</v>
      </c>
      <c r="L17" s="32">
        <v>270500</v>
      </c>
      <c r="M17" s="33">
        <f t="shared" si="1"/>
        <v>0.29159523809523807</v>
      </c>
      <c r="N17" s="34">
        <f t="shared" si="2"/>
        <v>1224700</v>
      </c>
      <c r="O17" s="31">
        <f t="shared" si="3"/>
        <v>1224700</v>
      </c>
      <c r="P17" s="31">
        <f t="shared" si="4"/>
        <v>2975300</v>
      </c>
      <c r="Q17" s="35">
        <f t="shared" si="5"/>
        <v>0.70840476190476187</v>
      </c>
      <c r="R17" s="24">
        <f t="shared" si="6"/>
        <v>1224700</v>
      </c>
      <c r="S17" s="25"/>
      <c r="T17" s="25"/>
      <c r="V17" s="26"/>
    </row>
    <row r="18" spans="1:22" x14ac:dyDescent="0.3">
      <c r="A18" s="27" t="s">
        <v>47</v>
      </c>
      <c r="B18" s="38" t="s">
        <v>48</v>
      </c>
      <c r="C18" s="40" t="s">
        <v>25</v>
      </c>
      <c r="D18" s="30">
        <v>24500000</v>
      </c>
      <c r="E18" s="25"/>
      <c r="F18" s="25"/>
      <c r="G18" s="25"/>
      <c r="H18" s="25"/>
      <c r="I18" s="31">
        <f t="shared" si="0"/>
        <v>24500000</v>
      </c>
      <c r="J18" s="36" t="s">
        <v>26</v>
      </c>
      <c r="K18" s="19">
        <v>5557000</v>
      </c>
      <c r="L18" s="32">
        <v>1551600</v>
      </c>
      <c r="M18" s="33">
        <f t="shared" si="1"/>
        <v>0.29014693877551018</v>
      </c>
      <c r="N18" s="34">
        <f t="shared" si="2"/>
        <v>7108600</v>
      </c>
      <c r="O18" s="31">
        <f t="shared" si="3"/>
        <v>7108600</v>
      </c>
      <c r="P18" s="31">
        <f t="shared" si="4"/>
        <v>17391400</v>
      </c>
      <c r="Q18" s="35">
        <f t="shared" si="5"/>
        <v>0.70985306122448977</v>
      </c>
      <c r="R18" s="24">
        <f t="shared" si="6"/>
        <v>7108600</v>
      </c>
      <c r="S18" s="25"/>
      <c r="T18" s="25"/>
      <c r="V18" s="26"/>
    </row>
    <row r="19" spans="1:22" x14ac:dyDescent="0.3">
      <c r="A19" s="27" t="s">
        <v>49</v>
      </c>
      <c r="B19" s="38" t="s">
        <v>50</v>
      </c>
      <c r="C19" s="40" t="s">
        <v>25</v>
      </c>
      <c r="D19" s="30">
        <v>4300000</v>
      </c>
      <c r="E19" s="25"/>
      <c r="F19" s="25"/>
      <c r="G19" s="25"/>
      <c r="H19" s="25"/>
      <c r="I19" s="31">
        <f t="shared" si="0"/>
        <v>4300000</v>
      </c>
      <c r="J19" s="36" t="s">
        <v>26</v>
      </c>
      <c r="K19" s="19">
        <v>927900</v>
      </c>
      <c r="L19" s="32">
        <v>259000</v>
      </c>
      <c r="M19" s="33">
        <f t="shared" si="1"/>
        <v>0.27602325581395348</v>
      </c>
      <c r="N19" s="34">
        <f>K19+L19</f>
        <v>1186900</v>
      </c>
      <c r="O19" s="31">
        <f t="shared" si="3"/>
        <v>1186900</v>
      </c>
      <c r="P19" s="31">
        <f t="shared" si="4"/>
        <v>3113100</v>
      </c>
      <c r="Q19" s="35">
        <f t="shared" si="5"/>
        <v>0.72397674418604652</v>
      </c>
      <c r="R19" s="24">
        <f t="shared" si="6"/>
        <v>1186900</v>
      </c>
      <c r="S19" s="25"/>
      <c r="T19" s="25"/>
      <c r="V19" s="26"/>
    </row>
    <row r="20" spans="1:22" x14ac:dyDescent="0.3">
      <c r="A20" s="27" t="s">
        <v>51</v>
      </c>
      <c r="B20" s="38" t="s">
        <v>52</v>
      </c>
      <c r="C20" s="40" t="s">
        <v>25</v>
      </c>
      <c r="D20" s="30">
        <v>4300000</v>
      </c>
      <c r="E20" s="25"/>
      <c r="F20" s="25"/>
      <c r="G20" s="25"/>
      <c r="H20" s="25"/>
      <c r="I20" s="31">
        <f t="shared" si="0"/>
        <v>4300000</v>
      </c>
      <c r="J20" s="36" t="s">
        <v>26</v>
      </c>
      <c r="K20" s="19">
        <v>927900</v>
      </c>
      <c r="L20" s="32">
        <v>259000</v>
      </c>
      <c r="M20" s="33">
        <f t="shared" si="1"/>
        <v>0.27602325581395348</v>
      </c>
      <c r="N20" s="34">
        <f t="shared" si="2"/>
        <v>1186900</v>
      </c>
      <c r="O20" s="31">
        <f t="shared" si="3"/>
        <v>1186900</v>
      </c>
      <c r="P20" s="31">
        <f t="shared" si="4"/>
        <v>3113100</v>
      </c>
      <c r="Q20" s="35">
        <f t="shared" si="5"/>
        <v>0.72397674418604652</v>
      </c>
      <c r="R20" s="24">
        <f t="shared" si="6"/>
        <v>1186900</v>
      </c>
      <c r="S20" s="25"/>
      <c r="T20" s="25"/>
      <c r="V20" s="26"/>
    </row>
    <row r="21" spans="1:22" x14ac:dyDescent="0.3">
      <c r="A21" s="27" t="s">
        <v>53</v>
      </c>
      <c r="B21" s="38" t="s">
        <v>54</v>
      </c>
      <c r="C21" s="40" t="s">
        <v>25</v>
      </c>
      <c r="D21" s="30">
        <v>7800000</v>
      </c>
      <c r="E21" s="25"/>
      <c r="F21" s="25"/>
      <c r="G21" s="25"/>
      <c r="H21" s="25"/>
      <c r="I21" s="31">
        <f t="shared" si="0"/>
        <v>7800000</v>
      </c>
      <c r="J21" s="36" t="s">
        <v>26</v>
      </c>
      <c r="K21" s="19">
        <v>1853300</v>
      </c>
      <c r="L21" s="32">
        <v>517400</v>
      </c>
      <c r="M21" s="33">
        <f t="shared" si="1"/>
        <v>0.30393589743589744</v>
      </c>
      <c r="N21" s="34">
        <f t="shared" si="2"/>
        <v>2370700</v>
      </c>
      <c r="O21" s="31">
        <f t="shared" si="3"/>
        <v>2370700</v>
      </c>
      <c r="P21" s="31">
        <f t="shared" si="4"/>
        <v>5429300</v>
      </c>
      <c r="Q21" s="35">
        <f t="shared" si="5"/>
        <v>0.69606410256410256</v>
      </c>
      <c r="R21" s="24">
        <f t="shared" si="6"/>
        <v>2370700</v>
      </c>
      <c r="S21" s="25"/>
      <c r="T21" s="25"/>
      <c r="V21" s="26"/>
    </row>
    <row r="22" spans="1:22" x14ac:dyDescent="0.3">
      <c r="A22" s="41" t="s">
        <v>55</v>
      </c>
      <c r="B22" s="37" t="s">
        <v>56</v>
      </c>
      <c r="C22" s="42" t="s">
        <v>25</v>
      </c>
      <c r="D22" s="43">
        <v>44000000</v>
      </c>
      <c r="E22" s="25"/>
      <c r="F22" s="25"/>
      <c r="G22" s="25"/>
      <c r="H22" s="25"/>
      <c r="I22" s="31">
        <f t="shared" si="0"/>
        <v>44000000</v>
      </c>
      <c r="J22" s="36" t="s">
        <v>26</v>
      </c>
      <c r="K22" s="19">
        <v>23943931</v>
      </c>
      <c r="L22" s="32">
        <v>0</v>
      </c>
      <c r="M22" s="33">
        <f t="shared" si="1"/>
        <v>0.54418025000000003</v>
      </c>
      <c r="N22" s="34">
        <f t="shared" si="2"/>
        <v>23943931</v>
      </c>
      <c r="O22" s="31">
        <f t="shared" si="3"/>
        <v>23943931</v>
      </c>
      <c r="P22" s="31">
        <f t="shared" si="4"/>
        <v>20056069</v>
      </c>
      <c r="Q22" s="35">
        <f t="shared" si="5"/>
        <v>0.45581975000000002</v>
      </c>
      <c r="R22" s="24">
        <f t="shared" si="6"/>
        <v>23943931</v>
      </c>
      <c r="S22" s="25"/>
      <c r="T22" s="25"/>
      <c r="V22" s="26"/>
    </row>
    <row r="23" spans="1:22" x14ac:dyDescent="0.3">
      <c r="A23" s="27" t="s">
        <v>57</v>
      </c>
      <c r="B23" s="37" t="s">
        <v>58</v>
      </c>
      <c r="C23" s="29" t="s">
        <v>25</v>
      </c>
      <c r="D23" s="44">
        <v>1406000</v>
      </c>
      <c r="E23" s="25"/>
      <c r="F23" s="25"/>
      <c r="G23" s="25"/>
      <c r="H23" s="25"/>
      <c r="I23" s="31">
        <f t="shared" si="0"/>
        <v>1406000</v>
      </c>
      <c r="J23" s="36" t="s">
        <v>26</v>
      </c>
      <c r="K23" s="19">
        <v>242359</v>
      </c>
      <c r="L23" s="32">
        <v>66098</v>
      </c>
      <c r="M23" s="33">
        <f t="shared" si="1"/>
        <v>0.21938620199146516</v>
      </c>
      <c r="N23" s="34">
        <f t="shared" si="2"/>
        <v>308457</v>
      </c>
      <c r="O23" s="31">
        <f t="shared" si="3"/>
        <v>308457</v>
      </c>
      <c r="P23" s="31">
        <f t="shared" si="4"/>
        <v>1097543</v>
      </c>
      <c r="Q23" s="35">
        <f t="shared" si="5"/>
        <v>0.78061379800853481</v>
      </c>
      <c r="R23" s="24">
        <f t="shared" si="6"/>
        <v>308457</v>
      </c>
      <c r="S23" s="25"/>
      <c r="T23" s="25"/>
      <c r="V23" s="26"/>
    </row>
    <row r="24" spans="1:22" s="55" customFormat="1" ht="30.75" customHeight="1" x14ac:dyDescent="0.3">
      <c r="A24" s="45" t="s">
        <v>59</v>
      </c>
      <c r="B24" s="46" t="s">
        <v>60</v>
      </c>
      <c r="C24" s="40">
        <v>1</v>
      </c>
      <c r="D24" s="47">
        <v>1759240</v>
      </c>
      <c r="E24" s="48"/>
      <c r="F24" s="48"/>
      <c r="G24" s="48"/>
      <c r="H24" s="48"/>
      <c r="I24" s="49">
        <f t="shared" si="0"/>
        <v>1759240</v>
      </c>
      <c r="J24" s="50"/>
      <c r="K24" s="51">
        <v>863202</v>
      </c>
      <c r="L24" s="51">
        <f>SUM(L25:L30)</f>
        <v>131000</v>
      </c>
      <c r="M24" s="52">
        <f t="shared" si="1"/>
        <v>0.56513153407153094</v>
      </c>
      <c r="N24" s="49">
        <f>K24+L24</f>
        <v>994202</v>
      </c>
      <c r="O24" s="49">
        <f t="shared" si="3"/>
        <v>994202</v>
      </c>
      <c r="P24" s="49">
        <f t="shared" si="4"/>
        <v>765038</v>
      </c>
      <c r="Q24" s="53">
        <f t="shared" si="5"/>
        <v>0.43486846592846912</v>
      </c>
      <c r="R24" s="54">
        <f t="shared" si="6"/>
        <v>994202</v>
      </c>
      <c r="S24" s="48"/>
      <c r="T24" s="48"/>
    </row>
    <row r="25" spans="1:22" s="55" customFormat="1" ht="18.75" customHeight="1" x14ac:dyDescent="0.3">
      <c r="A25" s="56" t="s">
        <v>59</v>
      </c>
      <c r="B25" s="28" t="s">
        <v>61</v>
      </c>
      <c r="C25" s="57"/>
      <c r="D25" s="44"/>
      <c r="E25" s="58"/>
      <c r="F25" s="58"/>
      <c r="G25" s="58"/>
      <c r="H25" s="58"/>
      <c r="I25" s="34"/>
      <c r="J25" s="59">
        <v>2352001</v>
      </c>
      <c r="K25" s="32"/>
      <c r="L25" s="32">
        <v>0</v>
      </c>
      <c r="M25" s="60"/>
      <c r="N25" s="34"/>
      <c r="O25" s="34"/>
      <c r="P25" s="34"/>
      <c r="Q25" s="61"/>
      <c r="R25" s="62"/>
      <c r="S25" s="48"/>
      <c r="T25" s="48"/>
    </row>
    <row r="26" spans="1:22" s="55" customFormat="1" ht="18.75" customHeight="1" x14ac:dyDescent="0.3">
      <c r="A26" s="56" t="s">
        <v>59</v>
      </c>
      <c r="B26" s="63" t="s">
        <v>62</v>
      </c>
      <c r="C26" s="57"/>
      <c r="D26" s="44"/>
      <c r="E26" s="58"/>
      <c r="F26" s="58"/>
      <c r="G26" s="58"/>
      <c r="H26" s="58"/>
      <c r="I26" s="34"/>
      <c r="J26" s="59">
        <v>2381302</v>
      </c>
      <c r="K26" s="32"/>
      <c r="L26" s="32">
        <v>51600</v>
      </c>
      <c r="M26" s="60"/>
      <c r="N26" s="34"/>
      <c r="O26" s="34"/>
      <c r="P26" s="34"/>
      <c r="Q26" s="61"/>
      <c r="R26" s="62"/>
      <c r="S26" s="48"/>
      <c r="T26" s="48"/>
    </row>
    <row r="27" spans="1:22" s="55" customFormat="1" ht="18.75" customHeight="1" x14ac:dyDescent="0.3">
      <c r="A27" s="56" t="s">
        <v>59</v>
      </c>
      <c r="B27" s="28" t="s">
        <v>63</v>
      </c>
      <c r="C27" s="57"/>
      <c r="D27" s="44"/>
      <c r="E27" s="58"/>
      <c r="F27" s="58"/>
      <c r="G27" s="58"/>
      <c r="H27" s="58"/>
      <c r="I27" s="34"/>
      <c r="J27" s="59">
        <v>2732007</v>
      </c>
      <c r="K27" s="32"/>
      <c r="L27" s="32">
        <v>61400</v>
      </c>
      <c r="M27" s="60"/>
      <c r="N27" s="34"/>
      <c r="O27" s="34"/>
      <c r="P27" s="34"/>
      <c r="Q27" s="61"/>
      <c r="R27" s="62"/>
      <c r="S27" s="48"/>
      <c r="T27" s="48"/>
    </row>
    <row r="28" spans="1:22" s="55" customFormat="1" ht="18.75" customHeight="1" x14ac:dyDescent="0.3">
      <c r="A28" s="56" t="s">
        <v>59</v>
      </c>
      <c r="B28" s="28" t="s">
        <v>64</v>
      </c>
      <c r="C28" s="57"/>
      <c r="D28" s="44"/>
      <c r="E28" s="58"/>
      <c r="F28" s="58"/>
      <c r="G28" s="58"/>
      <c r="H28" s="58"/>
      <c r="I28" s="34"/>
      <c r="J28" s="59">
        <v>3532201</v>
      </c>
      <c r="K28" s="32"/>
      <c r="L28" s="32">
        <v>3800</v>
      </c>
      <c r="M28" s="60"/>
      <c r="N28" s="34"/>
      <c r="O28" s="34"/>
      <c r="P28" s="34"/>
      <c r="Q28" s="61"/>
      <c r="R28" s="62"/>
      <c r="S28" s="48"/>
      <c r="T28" s="48"/>
    </row>
    <row r="29" spans="1:22" s="55" customFormat="1" ht="18.75" customHeight="1" x14ac:dyDescent="0.3">
      <c r="A29" s="56" t="s">
        <v>59</v>
      </c>
      <c r="B29" s="63" t="s">
        <v>65</v>
      </c>
      <c r="C29" s="57"/>
      <c r="D29" s="44"/>
      <c r="E29" s="58"/>
      <c r="F29" s="58"/>
      <c r="G29" s="58"/>
      <c r="H29" s="58"/>
      <c r="I29" s="34"/>
      <c r="J29" s="59">
        <v>2391102</v>
      </c>
      <c r="K29" s="32"/>
      <c r="L29" s="32">
        <v>3600</v>
      </c>
      <c r="M29" s="60"/>
      <c r="N29" s="34"/>
      <c r="O29" s="34"/>
      <c r="P29" s="34"/>
      <c r="Q29" s="61"/>
      <c r="R29" s="62"/>
      <c r="S29" s="48"/>
      <c r="T29" s="48"/>
    </row>
    <row r="30" spans="1:22" s="55" customFormat="1" ht="21" customHeight="1" x14ac:dyDescent="0.3">
      <c r="A30" s="56" t="s">
        <v>59</v>
      </c>
      <c r="B30" s="28" t="s">
        <v>66</v>
      </c>
      <c r="C30" s="57"/>
      <c r="D30" s="44"/>
      <c r="E30" s="58"/>
      <c r="F30" s="58"/>
      <c r="G30" s="58"/>
      <c r="H30" s="58"/>
      <c r="I30" s="34"/>
      <c r="J30" s="59">
        <v>2392501</v>
      </c>
      <c r="K30" s="32"/>
      <c r="L30" s="32">
        <v>10600</v>
      </c>
      <c r="M30" s="60"/>
      <c r="N30" s="34">
        <v>0</v>
      </c>
      <c r="O30" s="34"/>
      <c r="P30" s="34"/>
      <c r="Q30" s="61"/>
      <c r="R30" s="62"/>
      <c r="S30" s="58"/>
      <c r="T30" s="58"/>
    </row>
    <row r="31" spans="1:22" s="55" customFormat="1" ht="18" customHeight="1" x14ac:dyDescent="0.3">
      <c r="A31" s="64" t="s">
        <v>67</v>
      </c>
      <c r="B31" s="65" t="s">
        <v>68</v>
      </c>
      <c r="C31" s="40">
        <v>1</v>
      </c>
      <c r="D31" s="66">
        <v>10031128</v>
      </c>
      <c r="E31" s="48"/>
      <c r="F31" s="48"/>
      <c r="G31" s="48"/>
      <c r="H31" s="48"/>
      <c r="I31" s="49">
        <f t="shared" si="0"/>
        <v>10031128</v>
      </c>
      <c r="J31" s="50"/>
      <c r="K31" s="51">
        <v>3074728</v>
      </c>
      <c r="L31" s="51">
        <f>SUM(L32:L39)</f>
        <v>860600</v>
      </c>
      <c r="M31" s="52">
        <f t="shared" si="1"/>
        <v>0.39231161241288121</v>
      </c>
      <c r="N31" s="49">
        <f t="shared" si="2"/>
        <v>3935328</v>
      </c>
      <c r="O31" s="49">
        <f t="shared" si="3"/>
        <v>3935328</v>
      </c>
      <c r="P31" s="49">
        <f t="shared" si="4"/>
        <v>6095800</v>
      </c>
      <c r="Q31" s="53">
        <f t="shared" si="5"/>
        <v>0.60768838758711885</v>
      </c>
      <c r="R31" s="54">
        <f t="shared" si="6"/>
        <v>3935328</v>
      </c>
      <c r="S31" s="48"/>
      <c r="T31" s="48"/>
    </row>
    <row r="32" spans="1:22" s="55" customFormat="1" ht="18" customHeight="1" x14ac:dyDescent="0.3">
      <c r="A32" s="67" t="s">
        <v>67</v>
      </c>
      <c r="B32" s="63" t="s">
        <v>69</v>
      </c>
      <c r="C32" s="40"/>
      <c r="D32" s="30"/>
      <c r="E32" s="48"/>
      <c r="F32" s="48"/>
      <c r="G32" s="48"/>
      <c r="H32" s="48"/>
      <c r="I32" s="49"/>
      <c r="J32" s="59">
        <v>3692007</v>
      </c>
      <c r="K32" s="32"/>
      <c r="L32" s="32">
        <v>12400</v>
      </c>
      <c r="M32" s="52"/>
      <c r="N32" s="49"/>
      <c r="O32" s="49"/>
      <c r="P32" s="49"/>
      <c r="Q32" s="53"/>
      <c r="R32" s="54"/>
      <c r="S32" s="48"/>
      <c r="T32" s="48"/>
    </row>
    <row r="33" spans="1:20" s="55" customFormat="1" ht="18" customHeight="1" x14ac:dyDescent="0.3">
      <c r="A33" s="67" t="s">
        <v>67</v>
      </c>
      <c r="B33" s="63" t="s">
        <v>70</v>
      </c>
      <c r="C33" s="57"/>
      <c r="D33" s="30"/>
      <c r="E33" s="58"/>
      <c r="F33" s="58"/>
      <c r="G33" s="58"/>
      <c r="H33" s="58"/>
      <c r="I33" s="34"/>
      <c r="J33" s="59">
        <v>3270107</v>
      </c>
      <c r="K33" s="32"/>
      <c r="L33" s="32">
        <f>79800+480000</f>
        <v>559800</v>
      </c>
      <c r="M33" s="60"/>
      <c r="N33" s="34"/>
      <c r="O33" s="34"/>
      <c r="P33" s="34"/>
      <c r="Q33" s="61"/>
      <c r="R33" s="62"/>
      <c r="S33" s="48"/>
      <c r="T33" s="48"/>
    </row>
    <row r="34" spans="1:20" s="55" customFormat="1" ht="18" customHeight="1" x14ac:dyDescent="0.3">
      <c r="A34" s="67" t="s">
        <v>67</v>
      </c>
      <c r="B34" s="58" t="s">
        <v>71</v>
      </c>
      <c r="C34" s="57"/>
      <c r="D34" s="30"/>
      <c r="E34" s="58"/>
      <c r="F34" s="58"/>
      <c r="G34" s="58"/>
      <c r="H34" s="58"/>
      <c r="I34" s="34"/>
      <c r="J34" s="59">
        <v>3212801</v>
      </c>
      <c r="K34" s="32"/>
      <c r="L34" s="32">
        <v>11000</v>
      </c>
      <c r="M34" s="60"/>
      <c r="N34" s="34"/>
      <c r="O34" s="34"/>
      <c r="P34" s="34"/>
      <c r="Q34" s="61"/>
      <c r="R34" s="62"/>
      <c r="S34" s="48"/>
      <c r="T34" s="48"/>
    </row>
    <row r="35" spans="1:20" s="55" customFormat="1" ht="18" customHeight="1" x14ac:dyDescent="0.3">
      <c r="A35" s="67" t="s">
        <v>67</v>
      </c>
      <c r="B35" s="63" t="s">
        <v>72</v>
      </c>
      <c r="C35" s="57"/>
      <c r="D35" s="30"/>
      <c r="E35" s="58"/>
      <c r="F35" s="58"/>
      <c r="G35" s="58"/>
      <c r="H35" s="58"/>
      <c r="I35" s="34"/>
      <c r="J35" s="59">
        <v>3891104</v>
      </c>
      <c r="K35" s="32"/>
      <c r="L35" s="32">
        <v>11200</v>
      </c>
      <c r="M35" s="60"/>
      <c r="N35" s="34"/>
      <c r="O35" s="34"/>
      <c r="P35" s="34"/>
      <c r="Q35" s="61"/>
      <c r="R35" s="62"/>
      <c r="S35" s="48"/>
      <c r="T35" s="48"/>
    </row>
    <row r="36" spans="1:20" s="55" customFormat="1" ht="18" customHeight="1" x14ac:dyDescent="0.3">
      <c r="A36" s="67" t="s">
        <v>67</v>
      </c>
      <c r="B36" s="63" t="s">
        <v>73</v>
      </c>
      <c r="C36" s="57"/>
      <c r="D36" s="30"/>
      <c r="E36" s="58"/>
      <c r="F36" s="58"/>
      <c r="G36" s="58"/>
      <c r="H36" s="58"/>
      <c r="I36" s="34"/>
      <c r="J36" s="59">
        <v>4526101</v>
      </c>
      <c r="K36" s="32"/>
      <c r="L36" s="32">
        <f>44000+55000</f>
        <v>99000</v>
      </c>
      <c r="M36" s="60"/>
      <c r="N36" s="34"/>
      <c r="O36" s="34"/>
      <c r="P36" s="34"/>
      <c r="Q36" s="61"/>
      <c r="R36" s="62"/>
      <c r="S36" s="48"/>
      <c r="T36" s="48"/>
    </row>
    <row r="37" spans="1:20" s="55" customFormat="1" ht="18" customHeight="1" x14ac:dyDescent="0.3">
      <c r="A37" s="67" t="s">
        <v>67</v>
      </c>
      <c r="B37" s="63" t="s">
        <v>74</v>
      </c>
      <c r="C37" s="57"/>
      <c r="D37" s="30"/>
      <c r="E37" s="58"/>
      <c r="F37" s="58"/>
      <c r="G37" s="58"/>
      <c r="H37" s="58"/>
      <c r="I37" s="34"/>
      <c r="J37" s="59">
        <v>3466401</v>
      </c>
      <c r="K37" s="32"/>
      <c r="L37" s="32">
        <v>5200</v>
      </c>
      <c r="M37" s="60"/>
      <c r="N37" s="34"/>
      <c r="O37" s="34"/>
      <c r="P37" s="34"/>
      <c r="Q37" s="61"/>
      <c r="R37" s="62"/>
      <c r="S37" s="48"/>
      <c r="T37" s="48"/>
    </row>
    <row r="38" spans="1:20" s="55" customFormat="1" ht="18" customHeight="1" x14ac:dyDescent="0.3">
      <c r="A38" s="67" t="s">
        <v>67</v>
      </c>
      <c r="B38" s="63" t="s">
        <v>75</v>
      </c>
      <c r="C38" s="57"/>
      <c r="D38" s="30"/>
      <c r="E38" s="58"/>
      <c r="F38" s="58"/>
      <c r="G38" s="58"/>
      <c r="H38" s="58"/>
      <c r="I38" s="34"/>
      <c r="J38" s="59">
        <v>196204</v>
      </c>
      <c r="K38" s="32"/>
      <c r="L38" s="32">
        <v>120000</v>
      </c>
      <c r="M38" s="60"/>
      <c r="N38" s="34"/>
      <c r="O38" s="34"/>
      <c r="P38" s="34"/>
      <c r="Q38" s="61"/>
      <c r="R38" s="62"/>
      <c r="S38" s="48"/>
      <c r="T38" s="48"/>
    </row>
    <row r="39" spans="1:20" s="55" customFormat="1" ht="18" customHeight="1" x14ac:dyDescent="0.3">
      <c r="A39" s="67" t="s">
        <v>67</v>
      </c>
      <c r="B39" s="63" t="s">
        <v>76</v>
      </c>
      <c r="C39" s="57"/>
      <c r="D39" s="30"/>
      <c r="E39" s="58"/>
      <c r="F39" s="58"/>
      <c r="G39" s="58"/>
      <c r="H39" s="58"/>
      <c r="I39" s="34"/>
      <c r="J39" s="59">
        <v>2719004</v>
      </c>
      <c r="K39" s="32"/>
      <c r="L39" s="32">
        <v>42000</v>
      </c>
      <c r="M39" s="60"/>
      <c r="N39" s="34"/>
      <c r="O39" s="34"/>
      <c r="P39" s="34"/>
      <c r="Q39" s="61"/>
      <c r="R39" s="62"/>
      <c r="S39" s="48"/>
      <c r="T39" s="48"/>
    </row>
    <row r="40" spans="1:20" s="55" customFormat="1" x14ac:dyDescent="0.3">
      <c r="A40" s="68" t="s">
        <v>77</v>
      </c>
      <c r="B40" s="69" t="s">
        <v>78</v>
      </c>
      <c r="C40" s="40">
        <v>1</v>
      </c>
      <c r="D40" s="66">
        <v>23209632.333333332</v>
      </c>
      <c r="E40" s="48"/>
      <c r="F40" s="48"/>
      <c r="G40" s="48"/>
      <c r="H40" s="48"/>
      <c r="I40" s="49">
        <f t="shared" si="0"/>
        <v>23209632.333333332</v>
      </c>
      <c r="J40" s="50"/>
      <c r="K40" s="51">
        <v>1202897</v>
      </c>
      <c r="L40" s="51">
        <f>SUM(L41:L44)</f>
        <v>270600</v>
      </c>
      <c r="M40" s="52">
        <f t="shared" si="1"/>
        <v>6.348644299219619E-2</v>
      </c>
      <c r="N40" s="49">
        <f t="shared" si="2"/>
        <v>1473497</v>
      </c>
      <c r="O40" s="49">
        <f t="shared" si="3"/>
        <v>1473497</v>
      </c>
      <c r="P40" s="49">
        <f t="shared" si="4"/>
        <v>21736135.333333332</v>
      </c>
      <c r="Q40" s="53">
        <f t="shared" si="5"/>
        <v>0.93651355700780381</v>
      </c>
      <c r="R40" s="54">
        <f t="shared" si="6"/>
        <v>1473497</v>
      </c>
      <c r="S40" s="48"/>
      <c r="T40" s="48"/>
    </row>
    <row r="41" spans="1:20" s="55" customFormat="1" x14ac:dyDescent="0.3">
      <c r="A41" s="41" t="s">
        <v>77</v>
      </c>
      <c r="B41" s="63" t="s">
        <v>79</v>
      </c>
      <c r="C41" s="40"/>
      <c r="D41" s="66"/>
      <c r="E41" s="48"/>
      <c r="F41" s="48"/>
      <c r="G41" s="48"/>
      <c r="H41" s="48"/>
      <c r="I41" s="49"/>
      <c r="J41" s="59">
        <v>3891102</v>
      </c>
      <c r="K41" s="51"/>
      <c r="L41" s="32">
        <v>21600</v>
      </c>
      <c r="M41" s="52"/>
      <c r="N41" s="49"/>
      <c r="O41" s="49"/>
      <c r="P41" s="49"/>
      <c r="Q41" s="53"/>
      <c r="R41" s="54"/>
      <c r="S41" s="48"/>
      <c r="T41" s="48"/>
    </row>
    <row r="42" spans="1:20" s="55" customFormat="1" x14ac:dyDescent="0.3">
      <c r="A42" s="41" t="s">
        <v>77</v>
      </c>
      <c r="B42" s="63" t="s">
        <v>80</v>
      </c>
      <c r="C42" s="40"/>
      <c r="D42" s="66"/>
      <c r="E42" s="48"/>
      <c r="F42" s="48"/>
      <c r="G42" s="48"/>
      <c r="H42" s="48"/>
      <c r="I42" s="49"/>
      <c r="J42" s="59">
        <v>4291305</v>
      </c>
      <c r="K42" s="51"/>
      <c r="L42" s="32">
        <v>9000</v>
      </c>
      <c r="M42" s="52"/>
      <c r="N42" s="49"/>
      <c r="O42" s="49"/>
      <c r="P42" s="49"/>
      <c r="Q42" s="53"/>
      <c r="R42" s="54"/>
      <c r="S42" s="48"/>
      <c r="T42" s="48"/>
    </row>
    <row r="43" spans="1:20" s="55" customFormat="1" x14ac:dyDescent="0.3">
      <c r="A43" s="41" t="s">
        <v>77</v>
      </c>
      <c r="B43" s="70" t="s">
        <v>81</v>
      </c>
      <c r="C43" s="57"/>
      <c r="D43" s="30"/>
      <c r="E43" s="58"/>
      <c r="F43" s="58"/>
      <c r="G43" s="58"/>
      <c r="H43" s="58"/>
      <c r="I43" s="34"/>
      <c r="J43" s="59">
        <v>85250</v>
      </c>
      <c r="K43" s="32"/>
      <c r="L43" s="32">
        <v>28000</v>
      </c>
      <c r="M43" s="60"/>
      <c r="N43" s="34"/>
      <c r="O43" s="34"/>
      <c r="P43" s="34"/>
      <c r="Q43" s="61"/>
      <c r="R43" s="62"/>
      <c r="S43" s="48"/>
      <c r="T43" s="48"/>
    </row>
    <row r="44" spans="1:20" s="71" customFormat="1" x14ac:dyDescent="0.3">
      <c r="A44" s="41" t="s">
        <v>77</v>
      </c>
      <c r="B44" s="63" t="s">
        <v>82</v>
      </c>
      <c r="C44" s="57"/>
      <c r="D44" s="30"/>
      <c r="E44" s="58"/>
      <c r="F44" s="58"/>
      <c r="G44" s="58"/>
      <c r="H44" s="58"/>
      <c r="I44" s="34"/>
      <c r="J44" s="59">
        <v>4754001</v>
      </c>
      <c r="K44" s="32"/>
      <c r="L44" s="32">
        <f>190000+22000</f>
        <v>212000</v>
      </c>
      <c r="M44" s="60"/>
      <c r="N44" s="34"/>
      <c r="O44" s="34"/>
      <c r="P44" s="34"/>
      <c r="Q44" s="61"/>
      <c r="R44" s="62"/>
      <c r="S44" s="58"/>
      <c r="T44" s="58"/>
    </row>
    <row r="45" spans="1:20" s="55" customFormat="1" ht="42.75" customHeight="1" x14ac:dyDescent="0.3">
      <c r="A45" s="72" t="s">
        <v>83</v>
      </c>
      <c r="B45" s="73" t="s">
        <v>84</v>
      </c>
      <c r="C45" s="29" t="s">
        <v>25</v>
      </c>
      <c r="D45" s="47">
        <v>38900000</v>
      </c>
      <c r="E45" s="48"/>
      <c r="F45" s="48"/>
      <c r="G45" s="48"/>
      <c r="H45" s="48"/>
      <c r="I45" s="74">
        <f t="shared" si="0"/>
        <v>38900000</v>
      </c>
      <c r="J45" s="75"/>
      <c r="K45" s="76">
        <v>6055650</v>
      </c>
      <c r="L45" s="76">
        <f>SUM(L46:L48)</f>
        <v>702460</v>
      </c>
      <c r="M45" s="77">
        <f t="shared" si="1"/>
        <v>0.17373033419023137</v>
      </c>
      <c r="N45" s="74">
        <f t="shared" si="2"/>
        <v>6758110</v>
      </c>
      <c r="O45" s="74">
        <f t="shared" si="3"/>
        <v>6758110</v>
      </c>
      <c r="P45" s="74">
        <f t="shared" si="4"/>
        <v>32141890</v>
      </c>
      <c r="Q45" s="78">
        <f t="shared" si="5"/>
        <v>0.82626966580976868</v>
      </c>
      <c r="R45" s="79">
        <f t="shared" si="6"/>
        <v>6758110</v>
      </c>
      <c r="S45" s="48"/>
      <c r="T45" s="48"/>
    </row>
    <row r="46" spans="1:20" s="71" customFormat="1" ht="23.25" customHeight="1" x14ac:dyDescent="0.3">
      <c r="A46" s="27" t="s">
        <v>85</v>
      </c>
      <c r="B46" s="80" t="s">
        <v>86</v>
      </c>
      <c r="C46" s="29"/>
      <c r="D46" s="44"/>
      <c r="E46" s="58"/>
      <c r="F46" s="58"/>
      <c r="G46" s="58"/>
      <c r="H46" s="58"/>
      <c r="I46" s="34"/>
      <c r="J46" s="59">
        <v>65116</v>
      </c>
      <c r="K46" s="32"/>
      <c r="L46" s="32">
        <f>186000+7300</f>
        <v>193300</v>
      </c>
      <c r="M46" s="60"/>
      <c r="N46" s="34">
        <f t="shared" si="2"/>
        <v>193300</v>
      </c>
      <c r="O46" s="34">
        <f>K46+L46</f>
        <v>193300</v>
      </c>
      <c r="P46" s="34"/>
      <c r="Q46" s="61"/>
      <c r="R46" s="62"/>
      <c r="S46" s="58"/>
      <c r="T46" s="58"/>
    </row>
    <row r="47" spans="1:20" s="71" customFormat="1" ht="18" customHeight="1" x14ac:dyDescent="0.3">
      <c r="A47" s="27" t="s">
        <v>87</v>
      </c>
      <c r="B47" s="80" t="s">
        <v>88</v>
      </c>
      <c r="C47" s="29"/>
      <c r="D47" s="44"/>
      <c r="E47" s="58"/>
      <c r="F47" s="58"/>
      <c r="G47" s="58"/>
      <c r="H47" s="58"/>
      <c r="I47" s="34"/>
      <c r="J47" s="59">
        <v>17100</v>
      </c>
      <c r="K47" s="32"/>
      <c r="L47" s="32">
        <v>428500</v>
      </c>
      <c r="M47" s="60"/>
      <c r="N47" s="34">
        <f t="shared" si="2"/>
        <v>428500</v>
      </c>
      <c r="O47" s="34">
        <f t="shared" ref="O47:O48" si="7">K47+L47</f>
        <v>428500</v>
      </c>
      <c r="P47" s="34"/>
      <c r="Q47" s="61"/>
      <c r="R47" s="62"/>
      <c r="S47" s="58"/>
      <c r="T47" s="58"/>
    </row>
    <row r="48" spans="1:20" s="71" customFormat="1" ht="18.75" customHeight="1" x14ac:dyDescent="0.3">
      <c r="A48" s="27" t="s">
        <v>89</v>
      </c>
      <c r="B48" s="80" t="s">
        <v>90</v>
      </c>
      <c r="C48" s="29"/>
      <c r="D48" s="44"/>
      <c r="E48" s="58"/>
      <c r="F48" s="58"/>
      <c r="G48" s="58"/>
      <c r="H48" s="58"/>
      <c r="I48" s="34"/>
      <c r="J48" s="59">
        <v>94110</v>
      </c>
      <c r="K48" s="32"/>
      <c r="L48" s="32">
        <f>17000+63660</f>
        <v>80660</v>
      </c>
      <c r="M48" s="60"/>
      <c r="N48" s="34">
        <f t="shared" si="2"/>
        <v>80660</v>
      </c>
      <c r="O48" s="34">
        <f t="shared" si="7"/>
        <v>80660</v>
      </c>
      <c r="P48" s="34"/>
      <c r="Q48" s="61"/>
      <c r="R48" s="62"/>
      <c r="S48" s="58"/>
      <c r="T48" s="58"/>
    </row>
    <row r="49" spans="1:20" s="55" customFormat="1" ht="28.5" customHeight="1" x14ac:dyDescent="0.3">
      <c r="A49" s="68" t="s">
        <v>91</v>
      </c>
      <c r="B49" s="69" t="s">
        <v>92</v>
      </c>
      <c r="C49" s="42" t="s">
        <v>25</v>
      </c>
      <c r="D49" s="81">
        <v>15000000</v>
      </c>
      <c r="E49" s="82"/>
      <c r="F49" s="82"/>
      <c r="G49" s="82"/>
      <c r="H49" s="82"/>
      <c r="I49" s="74">
        <f t="shared" si="0"/>
        <v>15000000</v>
      </c>
      <c r="J49" s="75">
        <v>71434</v>
      </c>
      <c r="K49" s="76">
        <v>3777401</v>
      </c>
      <c r="L49" s="76">
        <v>0</v>
      </c>
      <c r="M49" s="77">
        <f t="shared" si="1"/>
        <v>0.25182673333333333</v>
      </c>
      <c r="N49" s="74">
        <f t="shared" si="2"/>
        <v>3777401</v>
      </c>
      <c r="O49" s="74">
        <f t="shared" si="3"/>
        <v>3777401</v>
      </c>
      <c r="P49" s="74">
        <f t="shared" si="4"/>
        <v>11222599</v>
      </c>
      <c r="Q49" s="78">
        <f t="shared" si="5"/>
        <v>0.74817326666666661</v>
      </c>
      <c r="R49" s="79">
        <f t="shared" si="6"/>
        <v>3777401</v>
      </c>
      <c r="S49" s="48"/>
      <c r="T49" s="48"/>
    </row>
    <row r="50" spans="1:20" s="55" customFormat="1" ht="16.5" customHeight="1" x14ac:dyDescent="0.3">
      <c r="A50" s="72" t="s">
        <v>93</v>
      </c>
      <c r="B50" s="65" t="s">
        <v>94</v>
      </c>
      <c r="C50" s="40">
        <v>1</v>
      </c>
      <c r="D50" s="47">
        <v>172550000</v>
      </c>
      <c r="E50" s="82"/>
      <c r="F50" s="82"/>
      <c r="G50" s="82"/>
      <c r="H50" s="82"/>
      <c r="I50" s="74">
        <f t="shared" si="0"/>
        <v>172550000</v>
      </c>
      <c r="J50" s="82"/>
      <c r="K50" s="76">
        <v>23466318</v>
      </c>
      <c r="L50" s="76">
        <f>SUM(L51:L56)</f>
        <v>8055366</v>
      </c>
      <c r="M50" s="77">
        <f t="shared" si="1"/>
        <v>0.18268144885540424</v>
      </c>
      <c r="N50" s="74">
        <f t="shared" si="2"/>
        <v>31521684</v>
      </c>
      <c r="O50" s="74">
        <f t="shared" si="3"/>
        <v>31521684</v>
      </c>
      <c r="P50" s="74">
        <f t="shared" si="4"/>
        <v>141028316</v>
      </c>
      <c r="Q50" s="78">
        <f t="shared" si="5"/>
        <v>0.81731855114459573</v>
      </c>
      <c r="R50" s="79">
        <f t="shared" si="6"/>
        <v>31521684</v>
      </c>
      <c r="S50" s="48"/>
      <c r="T50" s="48"/>
    </row>
    <row r="51" spans="1:20" s="55" customFormat="1" ht="18.75" customHeight="1" x14ac:dyDescent="0.3">
      <c r="A51" s="27" t="s">
        <v>95</v>
      </c>
      <c r="B51" s="63" t="s">
        <v>96</v>
      </c>
      <c r="C51" s="40"/>
      <c r="D51" s="47"/>
      <c r="E51" s="48"/>
      <c r="F51" s="48"/>
      <c r="G51" s="48"/>
      <c r="H51" s="48"/>
      <c r="I51" s="49"/>
      <c r="J51" s="59">
        <v>3254001</v>
      </c>
      <c r="K51" s="32"/>
      <c r="L51" s="32">
        <f>220000+80000</f>
        <v>300000</v>
      </c>
      <c r="M51" s="52"/>
      <c r="N51" s="83"/>
      <c r="O51" s="49"/>
      <c r="P51" s="49"/>
      <c r="Q51" s="53"/>
      <c r="R51" s="54"/>
      <c r="S51" s="48"/>
      <c r="T51" s="48"/>
    </row>
    <row r="52" spans="1:20" s="55" customFormat="1" ht="18.75" customHeight="1" x14ac:dyDescent="0.3">
      <c r="A52" s="27" t="s">
        <v>97</v>
      </c>
      <c r="B52" s="63" t="s">
        <v>98</v>
      </c>
      <c r="C52" s="40"/>
      <c r="D52" s="47"/>
      <c r="E52" s="48"/>
      <c r="F52" s="48"/>
      <c r="G52" s="48"/>
      <c r="H52" s="48"/>
      <c r="I52" s="49"/>
      <c r="J52" s="59">
        <v>82221</v>
      </c>
      <c r="K52" s="32"/>
      <c r="L52" s="32">
        <v>6000000</v>
      </c>
      <c r="M52" s="52"/>
      <c r="N52" s="49"/>
      <c r="O52" s="49"/>
      <c r="P52" s="49"/>
      <c r="Q52" s="53"/>
      <c r="R52" s="54"/>
      <c r="S52" s="48"/>
      <c r="T52" s="48"/>
    </row>
    <row r="53" spans="1:20" s="55" customFormat="1" ht="16.5" customHeight="1" x14ac:dyDescent="0.3">
      <c r="A53" s="27" t="s">
        <v>99</v>
      </c>
      <c r="B53" s="63" t="s">
        <v>100</v>
      </c>
      <c r="C53" s="40"/>
      <c r="D53" s="47"/>
      <c r="E53" s="48"/>
      <c r="F53" s="48"/>
      <c r="G53" s="48"/>
      <c r="H53" s="48"/>
      <c r="I53" s="49"/>
      <c r="J53" s="59">
        <v>8715299</v>
      </c>
      <c r="K53" s="32"/>
      <c r="L53" s="32">
        <f>200000+320000+476500+270000</f>
        <v>1266500</v>
      </c>
      <c r="M53" s="52"/>
      <c r="N53" s="49"/>
      <c r="O53" s="49"/>
      <c r="P53" s="49"/>
      <c r="Q53" s="53"/>
      <c r="R53" s="54"/>
      <c r="S53" s="48"/>
      <c r="T53" s="48"/>
    </row>
    <row r="54" spans="1:20" s="55" customFormat="1" ht="16.5" customHeight="1" x14ac:dyDescent="0.3">
      <c r="A54" s="27" t="s">
        <v>101</v>
      </c>
      <c r="B54" s="63" t="s">
        <v>102</v>
      </c>
      <c r="C54" s="40"/>
      <c r="D54" s="47"/>
      <c r="E54" s="48"/>
      <c r="F54" s="48"/>
      <c r="G54" s="48"/>
      <c r="H54" s="48"/>
      <c r="I54" s="49"/>
      <c r="J54" s="59">
        <v>8715999</v>
      </c>
      <c r="K54" s="32"/>
      <c r="L54" s="32">
        <v>133500</v>
      </c>
      <c r="M54" s="52"/>
      <c r="N54" s="49"/>
      <c r="O54" s="49"/>
      <c r="P54" s="49"/>
      <c r="Q54" s="53"/>
      <c r="R54" s="54"/>
      <c r="S54" s="48"/>
      <c r="T54" s="48"/>
    </row>
    <row r="55" spans="1:20" s="55" customFormat="1" ht="16.5" customHeight="1" x14ac:dyDescent="0.3">
      <c r="A55" s="27" t="s">
        <v>101</v>
      </c>
      <c r="B55" s="63" t="s">
        <v>103</v>
      </c>
      <c r="C55" s="40"/>
      <c r="D55" s="47"/>
      <c r="E55" s="48"/>
      <c r="F55" s="48"/>
      <c r="G55" s="48"/>
      <c r="H55" s="48"/>
      <c r="I55" s="49"/>
      <c r="J55" s="59">
        <v>84210</v>
      </c>
      <c r="K55" s="32"/>
      <c r="L55" s="32">
        <v>203728</v>
      </c>
      <c r="M55" s="52"/>
      <c r="N55" s="49"/>
      <c r="O55" s="49"/>
      <c r="P55" s="49"/>
      <c r="Q55" s="53"/>
      <c r="R55" s="54"/>
      <c r="S55" s="48"/>
      <c r="T55" s="48"/>
    </row>
    <row r="56" spans="1:20" s="55" customFormat="1" ht="16.5" customHeight="1" x14ac:dyDescent="0.3">
      <c r="A56" s="27" t="s">
        <v>101</v>
      </c>
      <c r="B56" s="63" t="s">
        <v>104</v>
      </c>
      <c r="C56" s="40"/>
      <c r="D56" s="47"/>
      <c r="E56" s="48"/>
      <c r="F56" s="48"/>
      <c r="G56" s="48"/>
      <c r="H56" s="48"/>
      <c r="I56" s="49"/>
      <c r="J56" s="59">
        <v>84120</v>
      </c>
      <c r="K56" s="32"/>
      <c r="L56" s="32">
        <v>151638</v>
      </c>
      <c r="M56" s="52"/>
      <c r="N56" s="49"/>
      <c r="O56" s="49"/>
      <c r="P56" s="49"/>
      <c r="Q56" s="53"/>
      <c r="R56" s="54"/>
      <c r="S56" s="48"/>
      <c r="T56" s="48"/>
    </row>
    <row r="57" spans="1:20" s="55" customFormat="1" x14ac:dyDescent="0.3">
      <c r="A57" s="68" t="s">
        <v>105</v>
      </c>
      <c r="B57" s="84" t="s">
        <v>106</v>
      </c>
      <c r="C57" s="42" t="s">
        <v>25</v>
      </c>
      <c r="D57" s="81">
        <v>40000000</v>
      </c>
      <c r="E57" s="48"/>
      <c r="F57" s="48"/>
      <c r="G57" s="48"/>
      <c r="H57" s="48"/>
      <c r="I57" s="74">
        <f t="shared" si="0"/>
        <v>40000000</v>
      </c>
      <c r="J57" s="50"/>
      <c r="K57" s="51"/>
      <c r="L57" s="51">
        <v>0</v>
      </c>
      <c r="M57" s="52">
        <f t="shared" si="1"/>
        <v>0</v>
      </c>
      <c r="N57" s="49">
        <f t="shared" si="2"/>
        <v>0</v>
      </c>
      <c r="O57" s="49">
        <f t="shared" si="3"/>
        <v>0</v>
      </c>
      <c r="P57" s="49">
        <f t="shared" si="4"/>
        <v>40000000</v>
      </c>
      <c r="Q57" s="53">
        <f t="shared" si="5"/>
        <v>1</v>
      </c>
      <c r="R57" s="54">
        <f t="shared" si="6"/>
        <v>0</v>
      </c>
      <c r="S57" s="48"/>
      <c r="T57" s="48"/>
    </row>
    <row r="58" spans="1:20" s="55" customFormat="1" x14ac:dyDescent="0.3">
      <c r="A58" s="85" t="s">
        <v>107</v>
      </c>
      <c r="B58" s="84" t="s">
        <v>108</v>
      </c>
      <c r="C58" s="86" t="s">
        <v>25</v>
      </c>
      <c r="D58" s="81">
        <v>55000000</v>
      </c>
      <c r="E58" s="48"/>
      <c r="F58" s="48"/>
      <c r="G58" s="48"/>
      <c r="H58" s="48"/>
      <c r="I58" s="74">
        <f t="shared" si="0"/>
        <v>55000000</v>
      </c>
      <c r="J58" s="50"/>
      <c r="K58" s="76">
        <v>26603852</v>
      </c>
      <c r="L58" s="76">
        <f>L59+L60</f>
        <v>3789671</v>
      </c>
      <c r="M58" s="77">
        <f t="shared" si="1"/>
        <v>0.55260950909090911</v>
      </c>
      <c r="N58" s="74">
        <f>K58+L58</f>
        <v>30393523</v>
      </c>
      <c r="O58" s="74">
        <f t="shared" si="3"/>
        <v>30393523</v>
      </c>
      <c r="P58" s="74">
        <f t="shared" si="4"/>
        <v>24606477</v>
      </c>
      <c r="Q58" s="78">
        <f t="shared" si="5"/>
        <v>0.44739049090909089</v>
      </c>
      <c r="R58" s="79">
        <f t="shared" si="6"/>
        <v>30393523</v>
      </c>
      <c r="S58" s="48"/>
      <c r="T58" s="48"/>
    </row>
    <row r="59" spans="1:20" s="55" customFormat="1" x14ac:dyDescent="0.3">
      <c r="A59" s="87" t="s">
        <v>107</v>
      </c>
      <c r="B59" s="88" t="s">
        <v>108</v>
      </c>
      <c r="C59" s="89"/>
      <c r="D59" s="90"/>
      <c r="E59" s="91"/>
      <c r="F59" s="91"/>
      <c r="G59" s="91"/>
      <c r="H59" s="91"/>
      <c r="I59" s="92"/>
      <c r="J59" s="93">
        <v>64112</v>
      </c>
      <c r="K59" s="94">
        <v>0</v>
      </c>
      <c r="L59" s="94">
        <v>2989671</v>
      </c>
      <c r="M59" s="52"/>
      <c r="N59" s="92"/>
      <c r="O59" s="92"/>
      <c r="P59" s="92"/>
      <c r="Q59" s="95"/>
      <c r="R59" s="54"/>
      <c r="S59" s="48"/>
      <c r="T59" s="48"/>
    </row>
    <row r="60" spans="1:20" s="55" customFormat="1" x14ac:dyDescent="0.3">
      <c r="A60" s="87" t="s">
        <v>107</v>
      </c>
      <c r="B60" s="88" t="s">
        <v>109</v>
      </c>
      <c r="C60" s="89"/>
      <c r="D60" s="90"/>
      <c r="E60" s="91"/>
      <c r="F60" s="91"/>
      <c r="G60" s="91"/>
      <c r="H60" s="91"/>
      <c r="I60" s="92"/>
      <c r="J60" s="93">
        <v>64220</v>
      </c>
      <c r="K60" s="94"/>
      <c r="L60" s="94">
        <v>800000</v>
      </c>
      <c r="M60" s="96"/>
      <c r="N60" s="92"/>
      <c r="O60" s="92"/>
      <c r="P60" s="92"/>
      <c r="Q60" s="95"/>
      <c r="R60" s="54"/>
      <c r="S60" s="48"/>
      <c r="T60" s="48"/>
    </row>
    <row r="61" spans="1:20" s="55" customFormat="1" ht="17.25" thickBot="1" x14ac:dyDescent="0.35">
      <c r="A61" s="97" t="s">
        <v>110</v>
      </c>
      <c r="B61" s="98" t="s">
        <v>111</v>
      </c>
      <c r="C61" s="99" t="s">
        <v>25</v>
      </c>
      <c r="D61" s="100">
        <v>2000000</v>
      </c>
      <c r="E61" s="101"/>
      <c r="F61" s="101"/>
      <c r="G61" s="101"/>
      <c r="H61" s="101"/>
      <c r="I61" s="102">
        <f t="shared" si="0"/>
        <v>2000000</v>
      </c>
      <c r="J61" s="101"/>
      <c r="K61" s="103"/>
      <c r="L61" s="103"/>
      <c r="M61" s="104">
        <f t="shared" si="1"/>
        <v>0</v>
      </c>
      <c r="N61" s="102">
        <f t="shared" si="2"/>
        <v>0</v>
      </c>
      <c r="O61" s="102">
        <f t="shared" si="3"/>
        <v>0</v>
      </c>
      <c r="P61" s="102">
        <f t="shared" si="4"/>
        <v>2000000</v>
      </c>
      <c r="Q61" s="105">
        <f t="shared" si="5"/>
        <v>1</v>
      </c>
      <c r="R61" s="54">
        <f t="shared" si="6"/>
        <v>0</v>
      </c>
      <c r="S61" s="48"/>
      <c r="T61" s="48"/>
    </row>
    <row r="62" spans="1:20" s="106" customFormat="1" x14ac:dyDescent="0.3">
      <c r="D62" s="107">
        <f>SUM(D7:D61)</f>
        <v>1352132207.3333335</v>
      </c>
      <c r="I62" s="108">
        <f>SUM(I7:I61)</f>
        <v>1352132207.3333335</v>
      </c>
      <c r="K62" s="109">
        <f>K7+K8+K9+K10+K11+K12+K13+K14+K15+K16+K17+K18+K19+K20+K21+K22+K23+K24+K31+K40+K45+K49+K50+K58+K61</f>
        <v>353437015</v>
      </c>
      <c r="L62" s="110">
        <f>L7+L8+L9+L10+L11+L12+L13+L14+L15+L16+L17+L18+L19+L20+L21+L22+L23+L24+L31+L40+L45+L50+L58+L49+L61</f>
        <v>81212561</v>
      </c>
      <c r="M62" s="111">
        <f>N62/I62</f>
        <v>0.32145493883117621</v>
      </c>
      <c r="N62" s="109">
        <f>N58+N57+N50+N45+N40+N31+N24+N7+N8+N9+N10+N11+N12+N13+N14+N15+N16+N17+N18+N19+N20+N21+N22+N23+N49</f>
        <v>434649576</v>
      </c>
      <c r="O62" s="109">
        <f>O58+O57+O50+O45+O40+O31+O24+O7+O8+O9+O10+O11+O12+O13+O14+O15+O16+O17+O18+O19+O20+O21+O22+O23+O49</f>
        <v>434649576</v>
      </c>
      <c r="P62" s="109">
        <f>P58+P57+P50+P45+P40+P31+P24+P7+P8+P9+P10+P11+P12+P13+P14+P15+P16+P17+P18+P19+P20+P21+P22+P23+P49+P61</f>
        <v>917482631.33333337</v>
      </c>
      <c r="Q62" s="112">
        <f t="shared" si="5"/>
        <v>0.67854506116882374</v>
      </c>
      <c r="R62" s="109">
        <f>R58+R50+R45+R40+R31+R24+R23+R22+R21+R20+R19+R18+R17+R16+R15+R14+R13+R12+R11+R10+R9+R8+R7</f>
        <v>430872175</v>
      </c>
    </row>
    <row r="63" spans="1:20" x14ac:dyDescent="0.3">
      <c r="L63" s="1"/>
    </row>
    <row r="64" spans="1:20" x14ac:dyDescent="0.3">
      <c r="L64" s="1"/>
    </row>
    <row r="65" spans="1:12" x14ac:dyDescent="0.3">
      <c r="L65" s="1"/>
    </row>
    <row r="66" spans="1:12" x14ac:dyDescent="0.3">
      <c r="L66" s="1"/>
    </row>
    <row r="67" spans="1:12" x14ac:dyDescent="0.3">
      <c r="A67" s="106" t="s">
        <v>112</v>
      </c>
      <c r="C67" s="106" t="s">
        <v>113</v>
      </c>
      <c r="L67" s="1"/>
    </row>
    <row r="68" spans="1:12" x14ac:dyDescent="0.3">
      <c r="A68" s="1" t="s">
        <v>114</v>
      </c>
      <c r="C68" s="1" t="s">
        <v>115</v>
      </c>
      <c r="L68" s="1"/>
    </row>
    <row r="69" spans="1:12" x14ac:dyDescent="0.3">
      <c r="L69" s="1"/>
    </row>
  </sheetData>
  <mergeCells count="2">
    <mergeCell ref="A2:T2"/>
    <mergeCell ref="A3:T3"/>
  </mergeCells>
  <pageMargins left="0.70866141732283472" right="0.70866141732283472" top="0.55118110236220474" bottom="0.74803149606299213" header="0.31496062992125984" footer="0.31496062992125984"/>
  <pageSetup paperSize="9" scale="5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7C4DA-3F2C-4989-B695-D409446490DB}">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MAYO 22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FISCAL</dc:creator>
  <cp:lastModifiedBy>contraloria dtal gua</cp:lastModifiedBy>
  <dcterms:created xsi:type="dcterms:W3CDTF">2022-07-08T15:26:15Z</dcterms:created>
  <dcterms:modified xsi:type="dcterms:W3CDTF">2022-07-18T16:50:51Z</dcterms:modified>
</cp:coreProperties>
</file>